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s\James\Work\Clients\Groton\FYE Items 2025\"/>
    </mc:Choice>
  </mc:AlternateContent>
  <xr:revisionPtr revIDLastSave="0" documentId="8_{C1B356BD-5CB3-40BF-9075-4B0BB16FB2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Sheet1!$A$1:$K$78</definedName>
  </definedNames>
  <calcPr calcId="191029" calcMode="autoNoTable"/>
</workbook>
</file>

<file path=xl/calcChain.xml><?xml version="1.0" encoding="utf-8"?>
<calcChain xmlns="http://schemas.openxmlformats.org/spreadsheetml/2006/main">
  <c r="I36" i="1" l="1"/>
  <c r="I38" i="1"/>
  <c r="C7" i="1"/>
  <c r="M19" i="1"/>
  <c r="G36" i="1"/>
  <c r="I64" i="1"/>
  <c r="I50" i="1"/>
  <c r="I49" i="1"/>
  <c r="I29" i="1"/>
  <c r="G64" i="1"/>
  <c r="G42" i="1"/>
  <c r="G35" i="1"/>
  <c r="G50" i="1"/>
  <c r="G29" i="1"/>
  <c r="E50" i="1"/>
  <c r="E29" i="1"/>
  <c r="C64" i="1"/>
  <c r="C73" i="1"/>
  <c r="I9" i="1" l="1"/>
  <c r="H66" i="1" l="1"/>
  <c r="I66" i="1"/>
  <c r="G66" i="1" l="1"/>
  <c r="G9" i="1"/>
  <c r="E66" i="1" l="1"/>
  <c r="E9" i="1" l="1"/>
  <c r="K14" i="1" l="1"/>
  <c r="K11" i="1" l="1"/>
  <c r="K41" i="1"/>
  <c r="K57" i="1"/>
  <c r="K29" i="1"/>
  <c r="K76" i="1"/>
  <c r="K74" i="1"/>
  <c r="K73" i="1"/>
  <c r="K72" i="1"/>
  <c r="K71" i="1"/>
  <c r="K69" i="1"/>
  <c r="K67" i="1"/>
  <c r="K65" i="1"/>
  <c r="K64" i="1"/>
  <c r="K63" i="1"/>
  <c r="K62" i="1"/>
  <c r="K59" i="1"/>
  <c r="K56" i="1"/>
  <c r="K55" i="1"/>
  <c r="K54" i="1"/>
  <c r="K52" i="1"/>
  <c r="K51" i="1"/>
  <c r="K49" i="1"/>
  <c r="K48" i="1"/>
  <c r="K47" i="1"/>
  <c r="K45" i="1"/>
  <c r="K44" i="1"/>
  <c r="K43" i="1"/>
  <c r="K42" i="1"/>
  <c r="K38" i="1"/>
  <c r="K37" i="1"/>
  <c r="K36" i="1"/>
  <c r="K35" i="1"/>
  <c r="K34" i="1"/>
  <c r="K33" i="1"/>
  <c r="K32" i="1"/>
  <c r="K31" i="1"/>
  <c r="K28" i="1"/>
  <c r="K27" i="1"/>
  <c r="K26" i="1"/>
  <c r="K25" i="1"/>
  <c r="K24" i="1"/>
  <c r="K23" i="1"/>
  <c r="K22" i="1"/>
  <c r="K21" i="1"/>
  <c r="K19" i="1"/>
  <c r="K18" i="1"/>
  <c r="K17" i="1"/>
  <c r="K16" i="1"/>
  <c r="K13" i="1"/>
  <c r="K12" i="1"/>
  <c r="K10" i="1"/>
  <c r="K8" i="1"/>
  <c r="K39" i="1" l="1"/>
  <c r="K40" i="1"/>
  <c r="K20" i="1"/>
  <c r="K50" i="1"/>
  <c r="C9" i="1"/>
  <c r="C30" i="1"/>
  <c r="C46" i="1"/>
  <c r="C53" i="1"/>
  <c r="C61" i="1"/>
  <c r="C66" i="1"/>
  <c r="E30" i="1"/>
  <c r="E46" i="1"/>
  <c r="E53" i="1"/>
  <c r="E61" i="1"/>
  <c r="G15" i="1"/>
  <c r="G30" i="1"/>
  <c r="G46" i="1"/>
  <c r="G53" i="1"/>
  <c r="G61" i="1"/>
  <c r="I30" i="1"/>
  <c r="I53" i="1"/>
  <c r="C75" i="1"/>
  <c r="I75" i="1"/>
  <c r="G75" i="1"/>
  <c r="E75" i="1"/>
  <c r="I46" i="1" l="1"/>
  <c r="K46" i="1" s="1"/>
  <c r="K53" i="1"/>
  <c r="K75" i="1"/>
  <c r="K66" i="1"/>
  <c r="K30" i="1"/>
  <c r="E15" i="1"/>
  <c r="E68" i="1"/>
  <c r="G68" i="1"/>
  <c r="G70" i="1" s="1"/>
  <c r="G77" i="1" s="1"/>
  <c r="C68" i="1"/>
  <c r="C15" i="1"/>
  <c r="E70" i="1" l="1"/>
  <c r="E77" i="1" s="1"/>
  <c r="K60" i="1"/>
  <c r="C70" i="1"/>
  <c r="K58" i="1" l="1"/>
  <c r="I61" i="1"/>
  <c r="C77" i="1"/>
  <c r="K61" i="1" l="1"/>
  <c r="I68" i="1"/>
  <c r="K68" i="1" l="1"/>
  <c r="K7" i="1" l="1"/>
  <c r="I15" i="1"/>
  <c r="K15" i="1" l="1"/>
  <c r="I70" i="1"/>
  <c r="K9" i="1"/>
  <c r="K70" i="1" l="1"/>
  <c r="I77" i="1"/>
  <c r="K77" i="1" s="1"/>
</calcChain>
</file>

<file path=xl/sharedStrings.xml><?xml version="1.0" encoding="utf-8"?>
<sst xmlns="http://schemas.openxmlformats.org/spreadsheetml/2006/main" count="114" uniqueCount="73">
  <si>
    <t xml:space="preserve"> </t>
  </si>
  <si>
    <t>Net Rental Income</t>
  </si>
  <si>
    <t>Interest</t>
  </si>
  <si>
    <t>Total Income</t>
  </si>
  <si>
    <t>Administrative</t>
  </si>
  <si>
    <t>Other Expenses</t>
  </si>
  <si>
    <t>Oper/Maintenance</t>
  </si>
  <si>
    <t>Repairs Material</t>
  </si>
  <si>
    <t>Snow Removal</t>
  </si>
  <si>
    <t>Utilities</t>
  </si>
  <si>
    <t>Electricity</t>
  </si>
  <si>
    <t>Gas</t>
  </si>
  <si>
    <t>Total Utilities</t>
  </si>
  <si>
    <t>Taxes/Insurance</t>
  </si>
  <si>
    <t>Real Estate Taxes</t>
  </si>
  <si>
    <t>Insurance</t>
  </si>
  <si>
    <t>Total Taxes/Insurance</t>
  </si>
  <si>
    <t>Total Operating Expenses</t>
  </si>
  <si>
    <t>Net Operating Income</t>
  </si>
  <si>
    <t>Cash Flow</t>
  </si>
  <si>
    <t>Water &amp; Sewer</t>
  </si>
  <si>
    <t>INCOME</t>
  </si>
  <si>
    <t>Management Fee</t>
  </si>
  <si>
    <t>EXPENSES</t>
  </si>
  <si>
    <t>Advertising</t>
  </si>
  <si>
    <t>Office Salaries</t>
  </si>
  <si>
    <t>Office Supplies</t>
  </si>
  <si>
    <t>Manager or Super Salaries</t>
  </si>
  <si>
    <t>Manager or Super Free Apt.</t>
  </si>
  <si>
    <t>Book Keeping/Accounting</t>
  </si>
  <si>
    <t>Telephone/Ans. Service</t>
  </si>
  <si>
    <t>Bad Debts</t>
  </si>
  <si>
    <t>Misc. Admin. Expenses</t>
  </si>
  <si>
    <t>Janitor &amp; Cleaning Supplies</t>
  </si>
  <si>
    <t>Janitor &amp; Cleaning Contract</t>
  </si>
  <si>
    <t>Garbage &amp; Trash Removal</t>
  </si>
  <si>
    <t>Grounds Payroll</t>
  </si>
  <si>
    <t>Grounds Contract</t>
  </si>
  <si>
    <t>Decorating Payroll/Contract</t>
  </si>
  <si>
    <t>Total Operating/Maintenance</t>
  </si>
  <si>
    <t>Total Administrative</t>
  </si>
  <si>
    <t>Payroll Taxes</t>
  </si>
  <si>
    <t>Workman's Compensation</t>
  </si>
  <si>
    <t>Health Insurance &amp; Other Benefits</t>
  </si>
  <si>
    <t>Laundry &amp; Vending</t>
  </si>
  <si>
    <t>Commercial Rental Income</t>
  </si>
  <si>
    <t>Other Income</t>
  </si>
  <si>
    <t>MHP Principal/Interest</t>
  </si>
  <si>
    <t>Total Other Expenses</t>
  </si>
  <si>
    <t>Financial Expense</t>
  </si>
  <si>
    <t>Non-MHP Principal/Interest</t>
  </si>
  <si>
    <t>Total Financial Expense</t>
  </si>
  <si>
    <t>Residential Gross Rental Income</t>
  </si>
  <si>
    <t>Residential Vacancies</t>
  </si>
  <si>
    <t>Total</t>
  </si>
  <si>
    <t>1st QT Ending</t>
  </si>
  <si>
    <t>2nd QT Ending</t>
  </si>
  <si>
    <t>3rd QT Ending</t>
  </si>
  <si>
    <t>4th QT Ending</t>
  </si>
  <si>
    <t>Loan Number: 50-174</t>
  </si>
  <si>
    <t>Loan Name: Sandy Pond Road</t>
  </si>
  <si>
    <t>Borrower Name: Groton Housing Authority</t>
  </si>
  <si>
    <t>Collection Losses</t>
  </si>
  <si>
    <t xml:space="preserve">Deposits to Replacement Reserves </t>
  </si>
  <si>
    <t>Legal</t>
  </si>
  <si>
    <t>Other</t>
  </si>
  <si>
    <t>Plumbing Contract</t>
  </si>
  <si>
    <t>Electrical Contract</t>
  </si>
  <si>
    <t>Operating Statement for Fiscal Year June 30, 2025</t>
  </si>
  <si>
    <t>Fire &amp; Safety</t>
  </si>
  <si>
    <t>Appliances</t>
  </si>
  <si>
    <t>Repairs Contract 24 Restore</t>
  </si>
  <si>
    <t>PERIOD ENDING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</si>
</sst>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4" fontId="0" fillId="0" borderId="0" xfId="1" applyFont="1"/>
    <xf numFmtId="44" fontId="3" fillId="0" borderId="0" xfId="1" applyFont="1"/>
    <xf numFmtId="44" fontId="0" fillId="0" borderId="0" xfId="0" applyNumberFormat="1"/>
    <xf numFmtId="44" fontId="2" fillId="0" borderId="0" xfId="1" applyFont="1"/>
    <xf numFmtId="0" fontId="4" fillId="0" borderId="0" xfId="0" applyFont="1"/>
    <xf numFmtId="44" fontId="3" fillId="0" borderId="0" xfId="0" applyNumberFormat="1" applyFont="1"/>
    <xf numFmtId="44" fontId="2" fillId="0" borderId="0" xfId="0" applyNumberFormat="1" applyFont="1"/>
    <xf numFmtId="14" fontId="5" fillId="0" borderId="1" xfId="0" applyNumberFormat="1" applyFont="1" applyBorder="1"/>
    <xf numFmtId="0" fontId="2" fillId="0" borderId="0" xfId="0" applyFont="1" applyAlignment="1">
      <alignment horizontal="center"/>
    </xf>
    <xf numFmtId="44" fontId="3" fillId="0" borderId="0" xfId="1" applyFont="1" applyBorder="1"/>
    <xf numFmtId="0" fontId="0" fillId="2" borderId="0" xfId="0" applyFill="1"/>
    <xf numFmtId="44" fontId="2" fillId="3" borderId="0" xfId="1" applyFont="1" applyFill="1" applyBorder="1"/>
    <xf numFmtId="44" fontId="2" fillId="0" borderId="0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4" xfId="1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44" fontId="1" fillId="0" borderId="0" xfId="1" applyFont="1"/>
    <xf numFmtId="0" fontId="1" fillId="3" borderId="0" xfId="0" applyFont="1" applyFill="1"/>
    <xf numFmtId="44" fontId="1" fillId="3" borderId="0" xfId="1" applyFont="1" applyFill="1" applyBorder="1"/>
    <xf numFmtId="44" fontId="1" fillId="0" borderId="0" xfId="1" applyFont="1" applyAlignment="1">
      <alignment horizontal="left"/>
    </xf>
    <xf numFmtId="44" fontId="1" fillId="0" borderId="0" xfId="0" applyNumberFormat="1" applyFont="1"/>
    <xf numFmtId="44" fontId="1" fillId="0" borderId="5" xfId="1" applyFont="1" applyBorder="1"/>
    <xf numFmtId="44" fontId="1" fillId="3" borderId="5" xfId="1" applyFont="1" applyFill="1" applyBorder="1"/>
    <xf numFmtId="44" fontId="2" fillId="0" borderId="5" xfId="1" applyFont="1" applyBorder="1"/>
    <xf numFmtId="44" fontId="2" fillId="3" borderId="5" xfId="1" applyFont="1" applyFill="1" applyBorder="1"/>
    <xf numFmtId="0" fontId="3" fillId="3" borderId="0" xfId="0" applyFont="1" applyFill="1"/>
    <xf numFmtId="44" fontId="1" fillId="0" borderId="0" xfId="1" applyFont="1" applyBorder="1"/>
    <xf numFmtId="0" fontId="1" fillId="3" borderId="5" xfId="0" applyFont="1" applyFill="1" applyBorder="1"/>
    <xf numFmtId="44" fontId="3" fillId="0" borderId="6" xfId="1" applyFont="1" applyBorder="1"/>
    <xf numFmtId="0" fontId="1" fillId="3" borderId="6" xfId="0" applyFont="1" applyFill="1" applyBorder="1"/>
    <xf numFmtId="44" fontId="3" fillId="0" borderId="6" xfId="0" applyNumberFormat="1" applyFont="1" applyBorder="1"/>
    <xf numFmtId="44" fontId="2" fillId="0" borderId="6" xfId="1" applyFont="1" applyBorder="1"/>
    <xf numFmtId="44" fontId="2" fillId="0" borderId="7" xfId="1" applyFont="1" applyBorder="1"/>
    <xf numFmtId="44" fontId="2" fillId="3" borderId="7" xfId="1" applyFont="1" applyFill="1" applyBorder="1"/>
    <xf numFmtId="44" fontId="2" fillId="0" borderId="8" xfId="1" applyFont="1" applyBorder="1"/>
    <xf numFmtId="0" fontId="2" fillId="0" borderId="9" xfId="0" applyFont="1" applyBorder="1" applyAlignment="1">
      <alignment horizontal="center"/>
    </xf>
    <xf numFmtId="14" fontId="5" fillId="0" borderId="0" xfId="0" applyNumberFormat="1" applyFont="1"/>
    <xf numFmtId="0" fontId="5" fillId="0" borderId="0" xfId="0" applyFont="1"/>
    <xf numFmtId="0" fontId="6" fillId="0" borderId="10" xfId="0" applyFont="1" applyBorder="1"/>
    <xf numFmtId="0" fontId="5" fillId="0" borderId="1" xfId="0" applyFont="1" applyBorder="1"/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2" applyFont="1"/>
    <xf numFmtId="44" fontId="3" fillId="0" borderId="12" xfId="0" applyNumberFormat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8"/>
  <sheetViews>
    <sheetView tabSelected="1" defaultGridColor="0" colorId="40" zoomScaleNormal="100" workbookViewId="0">
      <selection activeCell="C3" sqref="C3"/>
    </sheetView>
  </sheetViews>
  <sheetFormatPr defaultRowHeight="12.75" x14ac:dyDescent="0.2"/>
  <cols>
    <col min="1" max="1" width="28.5703125" customWidth="1"/>
    <col min="2" max="2" width="19" customWidth="1"/>
    <col min="3" max="3" width="16.7109375" style="2" customWidth="1"/>
    <col min="4" max="4" width="3.140625" style="12" customWidth="1"/>
    <col min="5" max="5" width="16.7109375" customWidth="1"/>
    <col min="6" max="6" width="2.7109375" style="12" customWidth="1"/>
    <col min="7" max="7" width="16.7109375" customWidth="1"/>
    <col min="8" max="8" width="2.5703125" style="12" customWidth="1"/>
    <col min="9" max="9" width="16.7109375" customWidth="1"/>
    <col min="10" max="10" width="2.7109375" style="12" customWidth="1"/>
    <col min="11" max="11" width="16.85546875" bestFit="1" customWidth="1"/>
    <col min="12" max="12" width="11.28515625" bestFit="1" customWidth="1"/>
    <col min="13" max="13" width="12.28515625" bestFit="1" customWidth="1"/>
    <col min="14" max="14" width="16.5703125" customWidth="1"/>
    <col min="16" max="16" width="11.85546875" bestFit="1" customWidth="1"/>
  </cols>
  <sheetData>
    <row r="1" spans="1:14" ht="18.75" thickBot="1" x14ac:dyDescent="0.3">
      <c r="A1" s="44" t="s">
        <v>59</v>
      </c>
      <c r="B1" s="43"/>
      <c r="C1" s="45" t="s">
        <v>68</v>
      </c>
      <c r="D1" s="46"/>
      <c r="E1" s="46"/>
      <c r="F1" s="46"/>
      <c r="G1" s="46"/>
      <c r="H1" s="46"/>
      <c r="I1" s="46"/>
      <c r="J1" s="46"/>
      <c r="K1" s="46"/>
    </row>
    <row r="2" spans="1:14" ht="18.75" thickBot="1" x14ac:dyDescent="0.3">
      <c r="A2" s="44" t="s">
        <v>60</v>
      </c>
      <c r="B2" s="43"/>
      <c r="C2" s="47" t="s">
        <v>72</v>
      </c>
      <c r="D2" s="48"/>
      <c r="E2" s="48"/>
      <c r="F2" s="48"/>
      <c r="G2" s="48"/>
      <c r="H2" s="48"/>
      <c r="I2" s="48"/>
      <c r="J2" s="48"/>
      <c r="K2" s="48"/>
    </row>
    <row r="3" spans="1:14" ht="18.75" thickBot="1" x14ac:dyDescent="0.3">
      <c r="A3" s="9" t="s">
        <v>61</v>
      </c>
      <c r="B3" s="43"/>
      <c r="C3" s="1"/>
      <c r="D3"/>
      <c r="F3"/>
    </row>
    <row r="4" spans="1:14" ht="16.5" thickBot="1" x14ac:dyDescent="0.3">
      <c r="A4" s="41"/>
      <c r="B4" s="42"/>
      <c r="C4" s="40" t="s">
        <v>55</v>
      </c>
      <c r="D4" s="19"/>
      <c r="E4" s="15" t="s">
        <v>56</v>
      </c>
      <c r="F4" s="10"/>
      <c r="G4" s="15" t="s">
        <v>57</v>
      </c>
      <c r="H4" s="10"/>
      <c r="I4" s="15" t="s">
        <v>58</v>
      </c>
      <c r="J4" s="10"/>
      <c r="K4" s="10"/>
    </row>
    <row r="5" spans="1:14" ht="13.5" thickBot="1" x14ac:dyDescent="0.25">
      <c r="C5" s="17">
        <v>45565</v>
      </c>
      <c r="D5" s="22"/>
      <c r="E5" s="18">
        <v>45657</v>
      </c>
      <c r="F5" s="22"/>
      <c r="G5" s="18">
        <v>45747</v>
      </c>
      <c r="H5" s="22"/>
      <c r="I5" s="18">
        <v>45838</v>
      </c>
      <c r="J5" s="22"/>
      <c r="K5" s="16" t="s">
        <v>54</v>
      </c>
    </row>
    <row r="6" spans="1:14" x14ac:dyDescent="0.2">
      <c r="A6" s="10" t="s">
        <v>21</v>
      </c>
      <c r="C6" s="21"/>
      <c r="D6" s="22"/>
      <c r="E6" s="19"/>
      <c r="F6" s="22"/>
      <c r="G6" s="19"/>
      <c r="H6" s="22"/>
      <c r="I6" s="19"/>
      <c r="J6" s="22"/>
      <c r="K6" s="19"/>
    </row>
    <row r="7" spans="1:14" x14ac:dyDescent="0.2">
      <c r="A7" t="s">
        <v>52</v>
      </c>
      <c r="C7" s="21">
        <f>9346*3</f>
        <v>28038</v>
      </c>
      <c r="D7" s="22"/>
      <c r="E7" s="21">
        <v>28038</v>
      </c>
      <c r="F7" s="22"/>
      <c r="G7" s="21">
        <v>28038</v>
      </c>
      <c r="H7" s="22"/>
      <c r="I7" s="21">
        <v>28038</v>
      </c>
      <c r="J7" s="22"/>
      <c r="K7" s="5">
        <f>SUM(C7:J7)</f>
        <v>112152</v>
      </c>
    </row>
    <row r="8" spans="1:14" ht="15" x14ac:dyDescent="0.35">
      <c r="A8" t="s">
        <v>53</v>
      </c>
      <c r="C8" s="3"/>
      <c r="D8" s="22"/>
      <c r="E8" s="3"/>
      <c r="F8" s="22"/>
      <c r="G8" s="3"/>
      <c r="H8" s="22"/>
      <c r="I8" s="11"/>
      <c r="J8" s="22"/>
      <c r="K8" s="5">
        <f t="shared" ref="K8:K71" si="0">SUM(C8:J8)</f>
        <v>0</v>
      </c>
    </row>
    <row r="9" spans="1:14" x14ac:dyDescent="0.2">
      <c r="A9" s="1" t="s">
        <v>1</v>
      </c>
      <c r="C9" s="21">
        <f>C7-C8</f>
        <v>28038</v>
      </c>
      <c r="D9" s="22"/>
      <c r="E9" s="21">
        <f t="shared" ref="E9:I9" si="1">E7-E8</f>
        <v>28038</v>
      </c>
      <c r="F9" s="23"/>
      <c r="G9" s="21">
        <f t="shared" si="1"/>
        <v>28038</v>
      </c>
      <c r="H9" s="23"/>
      <c r="I9" s="21">
        <f t="shared" si="1"/>
        <v>28038</v>
      </c>
      <c r="J9" s="23" t="s">
        <v>0</v>
      </c>
      <c r="K9" s="5">
        <f t="shared" si="0"/>
        <v>112152</v>
      </c>
    </row>
    <row r="10" spans="1:14" x14ac:dyDescent="0.2">
      <c r="C10" s="21"/>
      <c r="D10" s="22"/>
      <c r="E10" s="19"/>
      <c r="F10" s="22"/>
      <c r="G10" s="21"/>
      <c r="H10" s="22"/>
      <c r="I10" s="21"/>
      <c r="J10" s="22"/>
      <c r="K10" s="5">
        <f t="shared" si="0"/>
        <v>0</v>
      </c>
    </row>
    <row r="11" spans="1:14" x14ac:dyDescent="0.2">
      <c r="A11" t="s">
        <v>2</v>
      </c>
      <c r="C11" s="21">
        <v>6.41</v>
      </c>
      <c r="D11" s="22"/>
      <c r="E11" s="21">
        <v>6.41</v>
      </c>
      <c r="F11" s="22"/>
      <c r="G11" s="21">
        <v>6.41</v>
      </c>
      <c r="H11" s="22"/>
      <c r="I11" s="21">
        <v>6.41</v>
      </c>
      <c r="J11" s="22"/>
      <c r="K11" s="5">
        <f t="shared" si="0"/>
        <v>25.64</v>
      </c>
    </row>
    <row r="12" spans="1:14" x14ac:dyDescent="0.2">
      <c r="A12" t="s">
        <v>45</v>
      </c>
      <c r="C12" s="21"/>
      <c r="D12" s="22"/>
      <c r="E12" s="21"/>
      <c r="F12" s="22"/>
      <c r="G12" s="21"/>
      <c r="H12" s="22"/>
      <c r="I12" s="21"/>
      <c r="J12" s="22"/>
      <c r="K12" s="5">
        <f t="shared" si="0"/>
        <v>0</v>
      </c>
    </row>
    <row r="13" spans="1:14" x14ac:dyDescent="0.2">
      <c r="A13" t="s">
        <v>44</v>
      </c>
      <c r="C13" s="21"/>
      <c r="D13" s="22"/>
      <c r="E13" s="21"/>
      <c r="F13" s="22"/>
      <c r="G13" s="21"/>
      <c r="H13" s="22"/>
      <c r="I13" s="21"/>
      <c r="J13" s="22"/>
      <c r="K13" s="5">
        <f t="shared" si="0"/>
        <v>0</v>
      </c>
    </row>
    <row r="14" spans="1:14" x14ac:dyDescent="0.2">
      <c r="A14" t="s">
        <v>46</v>
      </c>
      <c r="C14" s="21">
        <v>0</v>
      </c>
      <c r="D14" s="22"/>
      <c r="E14" s="21"/>
      <c r="F14" s="22"/>
      <c r="G14" s="21"/>
      <c r="H14" s="22"/>
      <c r="I14" s="21"/>
      <c r="J14" s="22"/>
      <c r="K14" s="5">
        <f t="shared" si="0"/>
        <v>0</v>
      </c>
    </row>
    <row r="15" spans="1:14" ht="13.5" thickBot="1" x14ac:dyDescent="0.25">
      <c r="A15" s="1" t="s">
        <v>3</v>
      </c>
      <c r="C15" s="26">
        <f>SUM(C9:C14)</f>
        <v>28044.41</v>
      </c>
      <c r="D15" s="27" t="s">
        <v>0</v>
      </c>
      <c r="E15" s="26">
        <f>SUM(E9:E14)</f>
        <v>28044.41</v>
      </c>
      <c r="F15" s="27" t="s">
        <v>0</v>
      </c>
      <c r="G15" s="26">
        <f>SUM(G9:G14)</f>
        <v>28044.41</v>
      </c>
      <c r="H15" s="27" t="s">
        <v>0</v>
      </c>
      <c r="I15" s="26">
        <f>SUM(I9:I14)</f>
        <v>28044.41</v>
      </c>
      <c r="J15" s="23" t="s">
        <v>0</v>
      </c>
      <c r="K15" s="28">
        <f t="shared" si="0"/>
        <v>112177.64</v>
      </c>
      <c r="M15">
        <v>112177.64</v>
      </c>
      <c r="N15" s="49"/>
    </row>
    <row r="16" spans="1:14" ht="13.5" thickTop="1" x14ac:dyDescent="0.2">
      <c r="C16" s="21"/>
      <c r="D16" s="22"/>
      <c r="E16" s="19"/>
      <c r="F16" s="22"/>
      <c r="G16" s="21"/>
      <c r="H16" s="22"/>
      <c r="I16" s="21" t="s">
        <v>0</v>
      </c>
      <c r="J16" s="22"/>
      <c r="K16" s="5">
        <f t="shared" si="0"/>
        <v>0</v>
      </c>
      <c r="M16">
        <v>-25.64</v>
      </c>
    </row>
    <row r="17" spans="1:17" x14ac:dyDescent="0.2">
      <c r="A17" s="10" t="s">
        <v>23</v>
      </c>
      <c r="C17" s="21"/>
      <c r="D17" s="22"/>
      <c r="E17" s="19"/>
      <c r="F17" s="22"/>
      <c r="G17" s="21"/>
      <c r="H17" s="22"/>
      <c r="I17" s="21"/>
      <c r="J17" s="22"/>
      <c r="K17" s="5">
        <f t="shared" si="0"/>
        <v>0</v>
      </c>
      <c r="M17">
        <v>3971.83</v>
      </c>
    </row>
    <row r="18" spans="1:17" x14ac:dyDescent="0.2">
      <c r="A18" s="1" t="s">
        <v>4</v>
      </c>
      <c r="C18" s="21"/>
      <c r="D18" s="22"/>
      <c r="E18" s="21"/>
      <c r="F18" s="22"/>
      <c r="G18" s="21"/>
      <c r="H18" s="22"/>
      <c r="I18" s="21"/>
      <c r="J18" s="22"/>
      <c r="K18" s="5">
        <f t="shared" si="0"/>
        <v>0</v>
      </c>
      <c r="M18">
        <v>-19749</v>
      </c>
    </row>
    <row r="19" spans="1:17" x14ac:dyDescent="0.2">
      <c r="A19" s="6" t="s">
        <v>24</v>
      </c>
      <c r="C19" s="21"/>
      <c r="D19" s="22"/>
      <c r="E19" s="21"/>
      <c r="F19" s="22"/>
      <c r="G19" s="21"/>
      <c r="H19" s="22"/>
      <c r="I19" s="21"/>
      <c r="J19" s="22"/>
      <c r="K19" s="5">
        <f t="shared" si="0"/>
        <v>0</v>
      </c>
      <c r="M19">
        <f>SUM(M15:M18)</f>
        <v>96374.83</v>
      </c>
    </row>
    <row r="20" spans="1:17" x14ac:dyDescent="0.2">
      <c r="A20" s="6" t="s">
        <v>25</v>
      </c>
      <c r="C20" s="21"/>
      <c r="D20" s="22"/>
      <c r="E20" s="21"/>
      <c r="F20" s="22"/>
      <c r="G20" s="21"/>
      <c r="H20" s="22"/>
      <c r="I20" s="21">
        <v>2484.25</v>
      </c>
      <c r="J20" s="22"/>
      <c r="K20" s="5">
        <f t="shared" si="0"/>
        <v>2484.25</v>
      </c>
      <c r="P20" s="4"/>
      <c r="Q20" s="20"/>
    </row>
    <row r="21" spans="1:17" x14ac:dyDescent="0.2">
      <c r="A21" s="6" t="s">
        <v>26</v>
      </c>
      <c r="C21" s="21"/>
      <c r="D21" s="22"/>
      <c r="E21" s="21"/>
      <c r="F21" s="22"/>
      <c r="G21" s="21"/>
      <c r="H21" s="22"/>
      <c r="I21" s="21"/>
      <c r="J21" s="22"/>
      <c r="K21" s="5">
        <f t="shared" si="0"/>
        <v>0</v>
      </c>
      <c r="P21" s="4"/>
      <c r="Q21" s="20"/>
    </row>
    <row r="22" spans="1:17" x14ac:dyDescent="0.2">
      <c r="A22" s="6" t="s">
        <v>27</v>
      </c>
      <c r="C22" s="21"/>
      <c r="D22" s="22"/>
      <c r="E22" s="21"/>
      <c r="F22" s="22"/>
      <c r="G22" s="21"/>
      <c r="H22" s="22"/>
      <c r="I22" s="21"/>
      <c r="J22" s="22"/>
      <c r="K22" s="5">
        <f t="shared" si="0"/>
        <v>0</v>
      </c>
    </row>
    <row r="23" spans="1:17" x14ac:dyDescent="0.2">
      <c r="A23" s="6" t="s">
        <v>28</v>
      </c>
      <c r="C23" s="21"/>
      <c r="D23" s="22"/>
      <c r="E23" s="21"/>
      <c r="F23" s="22"/>
      <c r="G23" s="21"/>
      <c r="H23" s="22"/>
      <c r="I23" s="21"/>
      <c r="J23" s="22"/>
      <c r="K23" s="5">
        <f t="shared" si="0"/>
        <v>0</v>
      </c>
      <c r="Q23" s="19"/>
    </row>
    <row r="24" spans="1:17" x14ac:dyDescent="0.2">
      <c r="A24" t="s">
        <v>64</v>
      </c>
      <c r="C24" s="21"/>
      <c r="D24" s="22"/>
      <c r="E24" s="21"/>
      <c r="F24" s="22"/>
      <c r="G24" s="21"/>
      <c r="H24" s="22"/>
      <c r="I24" s="21"/>
      <c r="J24" s="22"/>
      <c r="K24" s="5">
        <f t="shared" si="0"/>
        <v>0</v>
      </c>
    </row>
    <row r="25" spans="1:17" x14ac:dyDescent="0.2">
      <c r="A25" t="s">
        <v>29</v>
      </c>
      <c r="C25" s="21">
        <v>546</v>
      </c>
      <c r="D25" s="22"/>
      <c r="E25" s="21">
        <v>546</v>
      </c>
      <c r="F25" s="22"/>
      <c r="G25" s="21">
        <v>546</v>
      </c>
      <c r="H25" s="22"/>
      <c r="I25" s="21">
        <v>546</v>
      </c>
      <c r="J25" s="22"/>
      <c r="K25" s="5">
        <f t="shared" si="0"/>
        <v>2184</v>
      </c>
    </row>
    <row r="26" spans="1:17" x14ac:dyDescent="0.2">
      <c r="A26" t="s">
        <v>30</v>
      </c>
      <c r="C26" s="21"/>
      <c r="D26" s="22"/>
      <c r="E26" s="21"/>
      <c r="F26" s="22"/>
      <c r="G26" s="21"/>
      <c r="H26" s="22"/>
      <c r="I26" s="21"/>
      <c r="J26" s="22"/>
      <c r="K26" s="5">
        <f t="shared" si="0"/>
        <v>0</v>
      </c>
    </row>
    <row r="27" spans="1:17" x14ac:dyDescent="0.2">
      <c r="A27" t="s">
        <v>31</v>
      </c>
      <c r="C27" s="21"/>
      <c r="D27" s="22"/>
      <c r="E27" s="21"/>
      <c r="F27" s="22"/>
      <c r="G27" s="21"/>
      <c r="H27" s="22"/>
      <c r="I27" s="21"/>
      <c r="J27" s="22"/>
      <c r="K27" s="5">
        <f t="shared" si="0"/>
        <v>0</v>
      </c>
    </row>
    <row r="28" spans="1:17" x14ac:dyDescent="0.2">
      <c r="A28" t="s">
        <v>22</v>
      </c>
      <c r="C28" s="21"/>
      <c r="D28" s="22"/>
      <c r="E28" s="21"/>
      <c r="F28" s="22"/>
      <c r="G28" s="21"/>
      <c r="H28" s="22"/>
      <c r="I28" s="21"/>
      <c r="J28" s="22"/>
      <c r="K28" s="5">
        <f t="shared" si="0"/>
        <v>0</v>
      </c>
    </row>
    <row r="29" spans="1:17" x14ac:dyDescent="0.2">
      <c r="A29" t="s">
        <v>32</v>
      </c>
      <c r="C29" s="21">
        <v>83.68</v>
      </c>
      <c r="D29" s="22"/>
      <c r="E29" s="21">
        <f>708.36-83.68</f>
        <v>624.68000000000006</v>
      </c>
      <c r="F29" s="22"/>
      <c r="G29" s="21">
        <f>1246.41-708.36</f>
        <v>538.05000000000007</v>
      </c>
      <c r="H29" s="22"/>
      <c r="I29" s="21">
        <f>3958.07-1246.41</f>
        <v>2711.66</v>
      </c>
      <c r="J29" s="22"/>
      <c r="K29" s="5">
        <f t="shared" si="0"/>
        <v>3958.07</v>
      </c>
    </row>
    <row r="30" spans="1:17" ht="13.5" thickBot="1" x14ac:dyDescent="0.25">
      <c r="A30" s="1" t="s">
        <v>40</v>
      </c>
      <c r="C30" s="28">
        <f>SUM(C19:C29)</f>
        <v>629.68000000000006</v>
      </c>
      <c r="D30" s="29" t="s">
        <v>0</v>
      </c>
      <c r="E30" s="28">
        <f>SUM(E19:E29)</f>
        <v>1170.68</v>
      </c>
      <c r="F30" s="29" t="s">
        <v>0</v>
      </c>
      <c r="G30" s="28">
        <f>SUM(G19:G29)</f>
        <v>1084.0500000000002</v>
      </c>
      <c r="H30" s="29" t="s">
        <v>0</v>
      </c>
      <c r="I30" s="28">
        <f>SUM(I19:I29)</f>
        <v>5741.91</v>
      </c>
      <c r="J30" s="13" t="s">
        <v>0</v>
      </c>
      <c r="K30" s="28">
        <f t="shared" si="0"/>
        <v>8626.32</v>
      </c>
      <c r="L30" s="4"/>
    </row>
    <row r="31" spans="1:17" ht="13.5" thickTop="1" x14ac:dyDescent="0.2">
      <c r="A31" t="s">
        <v>0</v>
      </c>
      <c r="C31" s="21" t="s">
        <v>0</v>
      </c>
      <c r="D31" s="22"/>
      <c r="E31" s="21" t="s">
        <v>0</v>
      </c>
      <c r="F31" s="22"/>
      <c r="G31" s="21" t="s">
        <v>0</v>
      </c>
      <c r="H31" s="22"/>
      <c r="I31" s="21" t="s">
        <v>0</v>
      </c>
      <c r="J31" s="22"/>
      <c r="K31" s="5">
        <f t="shared" si="0"/>
        <v>0</v>
      </c>
    </row>
    <row r="32" spans="1:17" x14ac:dyDescent="0.2">
      <c r="A32" s="1" t="s">
        <v>6</v>
      </c>
      <c r="C32" s="21"/>
      <c r="D32" s="22"/>
      <c r="E32" s="21"/>
      <c r="F32" s="22"/>
      <c r="G32" s="21"/>
      <c r="H32" s="22"/>
      <c r="I32" s="21"/>
      <c r="J32" s="22"/>
      <c r="K32" s="5">
        <f t="shared" si="0"/>
        <v>0</v>
      </c>
    </row>
    <row r="33" spans="1:12" x14ac:dyDescent="0.2">
      <c r="A33" s="6" t="s">
        <v>33</v>
      </c>
      <c r="C33" s="21"/>
      <c r="D33" s="22"/>
      <c r="E33" s="21"/>
      <c r="F33" s="22"/>
      <c r="G33" s="21"/>
      <c r="H33" s="22"/>
      <c r="I33" s="21"/>
      <c r="J33" s="22"/>
      <c r="K33" s="5">
        <f t="shared" si="0"/>
        <v>0</v>
      </c>
    </row>
    <row r="34" spans="1:12" x14ac:dyDescent="0.2">
      <c r="A34" s="6" t="s">
        <v>34</v>
      </c>
      <c r="C34" s="21"/>
      <c r="D34" s="22"/>
      <c r="E34" s="21"/>
      <c r="F34" s="22"/>
      <c r="G34" s="21"/>
      <c r="H34" s="22"/>
      <c r="I34" s="21"/>
      <c r="J34" s="22"/>
      <c r="K34" s="5">
        <f t="shared" si="0"/>
        <v>0</v>
      </c>
    </row>
    <row r="35" spans="1:12" x14ac:dyDescent="0.2">
      <c r="A35" s="19" t="s">
        <v>66</v>
      </c>
      <c r="C35" s="21"/>
      <c r="D35" s="22"/>
      <c r="E35" s="21"/>
      <c r="F35" s="22"/>
      <c r="G35" s="21">
        <f>327.42+666.42+433.12</f>
        <v>1426.96</v>
      </c>
      <c r="H35" s="22"/>
      <c r="I35" s="21"/>
      <c r="J35" s="22"/>
      <c r="K35" s="5">
        <f t="shared" si="0"/>
        <v>1426.96</v>
      </c>
    </row>
    <row r="36" spans="1:12" x14ac:dyDescent="0.2">
      <c r="A36" s="6" t="s">
        <v>35</v>
      </c>
      <c r="C36" s="21">
        <v>435.39</v>
      </c>
      <c r="D36" s="22"/>
      <c r="E36" s="21">
        <v>435.4</v>
      </c>
      <c r="F36" s="22"/>
      <c r="G36" s="21">
        <f>482.22+477</f>
        <v>959.22</v>
      </c>
      <c r="H36" s="22"/>
      <c r="I36" s="21">
        <f>482.22+477.97</f>
        <v>960.19</v>
      </c>
      <c r="J36" s="22"/>
      <c r="K36" s="5">
        <f t="shared" si="0"/>
        <v>2790.2</v>
      </c>
    </row>
    <row r="37" spans="1:12" x14ac:dyDescent="0.2">
      <c r="A37" s="6" t="s">
        <v>36</v>
      </c>
      <c r="C37" s="21"/>
      <c r="D37" s="22"/>
      <c r="E37" s="21"/>
      <c r="F37" s="22"/>
      <c r="G37" s="24"/>
      <c r="H37" s="22"/>
      <c r="I37" s="21"/>
      <c r="J37" s="22"/>
      <c r="K37" s="5">
        <f t="shared" si="0"/>
        <v>0</v>
      </c>
    </row>
    <row r="38" spans="1:12" x14ac:dyDescent="0.2">
      <c r="A38" s="6" t="s">
        <v>37</v>
      </c>
      <c r="C38" s="21"/>
      <c r="D38" s="22"/>
      <c r="E38" s="21"/>
      <c r="F38" s="22"/>
      <c r="G38" s="21"/>
      <c r="H38" s="22"/>
      <c r="I38" s="21">
        <f>1030+2750+1400</f>
        <v>5180</v>
      </c>
      <c r="J38" s="22"/>
      <c r="K38" s="5">
        <f t="shared" si="0"/>
        <v>5180</v>
      </c>
    </row>
    <row r="39" spans="1:12" x14ac:dyDescent="0.2">
      <c r="A39" s="19" t="s">
        <v>67</v>
      </c>
      <c r="C39" s="21"/>
      <c r="D39" s="22"/>
      <c r="E39" s="21"/>
      <c r="F39" s="22"/>
      <c r="G39" s="21"/>
      <c r="H39" s="22"/>
      <c r="I39" s="21"/>
      <c r="J39" s="22"/>
      <c r="K39" s="5">
        <f t="shared" si="0"/>
        <v>0</v>
      </c>
    </row>
    <row r="40" spans="1:12" x14ac:dyDescent="0.2">
      <c r="A40" s="6" t="s">
        <v>7</v>
      </c>
      <c r="C40" s="21"/>
      <c r="D40" s="22"/>
      <c r="E40" s="21"/>
      <c r="F40" s="22"/>
      <c r="G40" s="21"/>
      <c r="H40" s="22"/>
      <c r="I40" s="21"/>
      <c r="J40" s="22"/>
      <c r="K40" s="5">
        <f t="shared" si="0"/>
        <v>0</v>
      </c>
    </row>
    <row r="41" spans="1:12" x14ac:dyDescent="0.2">
      <c r="A41" s="19" t="s">
        <v>71</v>
      </c>
      <c r="C41" s="21"/>
      <c r="D41" s="22"/>
      <c r="E41" s="21"/>
      <c r="F41" s="22"/>
      <c r="G41" s="21"/>
      <c r="H41" s="22"/>
      <c r="I41" s="21">
        <v>6984.05</v>
      </c>
      <c r="J41" s="22"/>
      <c r="K41" s="5">
        <f t="shared" si="0"/>
        <v>6984.05</v>
      </c>
    </row>
    <row r="42" spans="1:12" x14ac:dyDescent="0.2">
      <c r="A42" s="6" t="s">
        <v>8</v>
      </c>
      <c r="C42" s="21"/>
      <c r="D42" s="22"/>
      <c r="E42" s="21"/>
      <c r="F42" s="22"/>
      <c r="G42" s="21">
        <f>730+790+540+1410+350</f>
        <v>3820</v>
      </c>
      <c r="H42" s="22"/>
      <c r="I42" s="21"/>
      <c r="J42" s="22"/>
      <c r="K42" s="5">
        <f t="shared" si="0"/>
        <v>3820</v>
      </c>
    </row>
    <row r="43" spans="1:12" x14ac:dyDescent="0.2">
      <c r="A43" s="19" t="s">
        <v>69</v>
      </c>
      <c r="C43" s="21"/>
      <c r="D43" s="22"/>
      <c r="E43" s="21">
        <v>119</v>
      </c>
      <c r="F43" s="22"/>
      <c r="G43" s="21"/>
      <c r="H43" s="22"/>
      <c r="I43" s="21"/>
      <c r="J43" s="22"/>
      <c r="K43" s="5">
        <f t="shared" si="0"/>
        <v>119</v>
      </c>
    </row>
    <row r="44" spans="1:12" x14ac:dyDescent="0.2">
      <c r="A44" s="6" t="s">
        <v>38</v>
      </c>
      <c r="C44" s="21"/>
      <c r="D44" s="22"/>
      <c r="E44" s="21"/>
      <c r="F44" s="22"/>
      <c r="G44" s="21"/>
      <c r="H44" s="22"/>
      <c r="I44" s="21"/>
      <c r="J44" s="22"/>
      <c r="K44" s="5">
        <f t="shared" si="0"/>
        <v>0</v>
      </c>
    </row>
    <row r="45" spans="1:12" ht="15" x14ac:dyDescent="0.35">
      <c r="A45" s="19" t="s">
        <v>70</v>
      </c>
      <c r="C45" s="11"/>
      <c r="D45" s="30"/>
      <c r="E45" s="11">
        <v>1396.99</v>
      </c>
      <c r="F45" s="22"/>
      <c r="G45" s="3"/>
      <c r="H45" s="22"/>
      <c r="I45" s="3"/>
      <c r="J45" s="22"/>
      <c r="K45" s="5">
        <f t="shared" si="0"/>
        <v>1396.99</v>
      </c>
    </row>
    <row r="46" spans="1:12" ht="13.5" thickBot="1" x14ac:dyDescent="0.25">
      <c r="A46" s="1" t="s">
        <v>39</v>
      </c>
      <c r="C46" s="28">
        <f>SUM(C33:C45)</f>
        <v>435.39</v>
      </c>
      <c r="D46" s="29" t="s">
        <v>0</v>
      </c>
      <c r="E46" s="28">
        <f>SUM(E33:E45)</f>
        <v>1951.3899999999999</v>
      </c>
      <c r="F46" s="29" t="s">
        <v>0</v>
      </c>
      <c r="G46" s="28">
        <f>SUM(G33:G45)</f>
        <v>6206.18</v>
      </c>
      <c r="H46" s="29" t="s">
        <v>0</v>
      </c>
      <c r="I46" s="28">
        <f>SUM(I33:I45)</f>
        <v>13124.240000000002</v>
      </c>
      <c r="J46" s="29" t="s">
        <v>0</v>
      </c>
      <c r="K46" s="28">
        <f t="shared" si="0"/>
        <v>21717.200000000001</v>
      </c>
      <c r="L46" s="4"/>
    </row>
    <row r="47" spans="1:12" ht="13.5" thickTop="1" x14ac:dyDescent="0.2">
      <c r="A47" s="6"/>
      <c r="C47" s="21"/>
      <c r="D47" s="22"/>
      <c r="E47" s="21"/>
      <c r="F47" s="22"/>
      <c r="G47" s="21"/>
      <c r="H47" s="22"/>
      <c r="I47" s="25"/>
      <c r="J47" s="22"/>
      <c r="K47" s="5">
        <f t="shared" si="0"/>
        <v>0</v>
      </c>
    </row>
    <row r="48" spans="1:12" x14ac:dyDescent="0.2">
      <c r="A48" s="1" t="s">
        <v>9</v>
      </c>
      <c r="C48" s="21" t="s">
        <v>0</v>
      </c>
      <c r="D48" s="22"/>
      <c r="E48" s="21" t="s">
        <v>0</v>
      </c>
      <c r="F48" s="22"/>
      <c r="G48" s="21" t="s">
        <v>0</v>
      </c>
      <c r="H48" s="22"/>
      <c r="I48" s="25" t="s">
        <v>0</v>
      </c>
      <c r="J48" s="22"/>
      <c r="K48" s="5">
        <f t="shared" si="0"/>
        <v>0</v>
      </c>
    </row>
    <row r="49" spans="1:13" x14ac:dyDescent="0.2">
      <c r="A49" t="s">
        <v>20</v>
      </c>
      <c r="C49" s="21">
        <v>2355.35</v>
      </c>
      <c r="D49" s="22"/>
      <c r="E49" s="21">
        <v>2355.35</v>
      </c>
      <c r="F49" s="22"/>
      <c r="G49" s="21">
        <v>2355.36</v>
      </c>
      <c r="H49" s="22"/>
      <c r="I49" s="21">
        <f>8904.12-7066.06</f>
        <v>1838.0600000000004</v>
      </c>
      <c r="J49" s="22"/>
      <c r="K49" s="5">
        <f t="shared" si="0"/>
        <v>8904.119999999999</v>
      </c>
    </row>
    <row r="50" spans="1:13" x14ac:dyDescent="0.2">
      <c r="A50" t="s">
        <v>10</v>
      </c>
      <c r="C50" s="21">
        <v>59.85</v>
      </c>
      <c r="D50" s="22"/>
      <c r="E50" s="21">
        <f>119.7-59.85</f>
        <v>59.85</v>
      </c>
      <c r="F50" s="22"/>
      <c r="G50" s="21">
        <f>199.5-119.7</f>
        <v>79.8</v>
      </c>
      <c r="H50" s="22"/>
      <c r="I50" s="21">
        <f>259.35-199.5</f>
        <v>59.850000000000023</v>
      </c>
      <c r="J50" s="22"/>
      <c r="K50" s="5">
        <f t="shared" si="0"/>
        <v>259.35000000000002</v>
      </c>
    </row>
    <row r="51" spans="1:13" x14ac:dyDescent="0.2">
      <c r="A51" t="s">
        <v>11</v>
      </c>
      <c r="C51" s="21"/>
      <c r="D51" s="22"/>
      <c r="E51" s="21"/>
      <c r="F51" s="22"/>
      <c r="G51" s="21"/>
      <c r="H51" s="22"/>
      <c r="I51" s="25"/>
      <c r="J51" s="22"/>
      <c r="K51" s="5">
        <f t="shared" si="0"/>
        <v>0</v>
      </c>
    </row>
    <row r="52" spans="1:13" ht="15" x14ac:dyDescent="0.35">
      <c r="A52" t="s">
        <v>65</v>
      </c>
      <c r="C52" s="31"/>
      <c r="D52" s="22"/>
      <c r="E52" s="31"/>
      <c r="F52" s="22"/>
      <c r="G52" s="3"/>
      <c r="H52" s="22"/>
      <c r="I52" s="7">
        <v>1260</v>
      </c>
      <c r="J52" s="22"/>
      <c r="K52" s="5">
        <f t="shared" si="0"/>
        <v>1260</v>
      </c>
    </row>
    <row r="53" spans="1:13" ht="13.5" thickBot="1" x14ac:dyDescent="0.25">
      <c r="A53" s="1" t="s">
        <v>12</v>
      </c>
      <c r="C53" s="28">
        <f>SUM(C49:C52)</f>
        <v>2415.1999999999998</v>
      </c>
      <c r="D53" s="29" t="s">
        <v>0</v>
      </c>
      <c r="E53" s="28">
        <f>SUM(E49:E52)</f>
        <v>2415.1999999999998</v>
      </c>
      <c r="F53" s="29" t="s">
        <v>0</v>
      </c>
      <c r="G53" s="28">
        <f>SUM(G49:G52)</f>
        <v>2435.1600000000003</v>
      </c>
      <c r="H53" s="29" t="s">
        <v>0</v>
      </c>
      <c r="I53" s="28">
        <f>SUM(I49:I52)</f>
        <v>3157.9100000000003</v>
      </c>
      <c r="J53" s="29" t="s">
        <v>0</v>
      </c>
      <c r="K53" s="28">
        <f t="shared" si="0"/>
        <v>10423.469999999999</v>
      </c>
      <c r="L53" s="4"/>
    </row>
    <row r="54" spans="1:13" ht="13.5" thickTop="1" x14ac:dyDescent="0.2">
      <c r="A54" s="1"/>
      <c r="C54" s="5"/>
      <c r="D54" s="22"/>
      <c r="E54" s="21"/>
      <c r="F54" s="22"/>
      <c r="G54" s="21"/>
      <c r="H54" s="22"/>
      <c r="I54" s="25"/>
      <c r="J54" s="22"/>
      <c r="K54" s="5">
        <f t="shared" si="0"/>
        <v>0</v>
      </c>
    </row>
    <row r="55" spans="1:13" x14ac:dyDescent="0.2">
      <c r="A55" s="1" t="s">
        <v>13</v>
      </c>
      <c r="C55" s="21"/>
      <c r="D55" s="22"/>
      <c r="E55" s="21"/>
      <c r="F55" s="22"/>
      <c r="G55" s="21"/>
      <c r="H55" s="22"/>
      <c r="I55" s="25"/>
      <c r="J55" s="22"/>
      <c r="K55" s="5">
        <f t="shared" si="0"/>
        <v>0</v>
      </c>
    </row>
    <row r="56" spans="1:13" x14ac:dyDescent="0.2">
      <c r="A56" t="s">
        <v>14</v>
      </c>
      <c r="C56" s="21"/>
      <c r="D56" s="22"/>
      <c r="E56" s="21"/>
      <c r="F56" s="22"/>
      <c r="G56" s="21"/>
      <c r="H56" s="22"/>
      <c r="I56" s="21">
        <v>7791.12</v>
      </c>
      <c r="J56" s="22"/>
      <c r="K56" s="5">
        <f t="shared" si="0"/>
        <v>7791.12</v>
      </c>
    </row>
    <row r="57" spans="1:13" x14ac:dyDescent="0.2">
      <c r="A57" t="s">
        <v>15</v>
      </c>
      <c r="C57" s="21">
        <v>3710.91</v>
      </c>
      <c r="D57" s="22"/>
      <c r="E57" s="21">
        <v>3710.91</v>
      </c>
      <c r="F57" s="22"/>
      <c r="G57" s="21">
        <v>3710.91</v>
      </c>
      <c r="H57" s="22"/>
      <c r="I57" s="21">
        <v>3710.92</v>
      </c>
      <c r="J57" s="22"/>
      <c r="K57" s="5">
        <f t="shared" si="0"/>
        <v>14843.65</v>
      </c>
    </row>
    <row r="58" spans="1:13" x14ac:dyDescent="0.2">
      <c r="A58" t="s">
        <v>41</v>
      </c>
      <c r="C58" s="21">
        <v>0</v>
      </c>
      <c r="D58" s="22"/>
      <c r="E58" s="21"/>
      <c r="F58" s="22"/>
      <c r="G58" s="21"/>
      <c r="H58" s="22"/>
      <c r="I58" s="21">
        <v>35.47</v>
      </c>
      <c r="J58" s="22"/>
      <c r="K58" s="5">
        <f t="shared" si="0"/>
        <v>35.47</v>
      </c>
      <c r="M58" s="4"/>
    </row>
    <row r="59" spans="1:13" x14ac:dyDescent="0.2">
      <c r="A59" t="s">
        <v>42</v>
      </c>
      <c r="C59" s="21"/>
      <c r="D59" s="22"/>
      <c r="E59" s="21"/>
      <c r="F59" s="22"/>
      <c r="G59" s="21"/>
      <c r="H59" s="22"/>
      <c r="I59" s="21"/>
      <c r="J59" s="22"/>
      <c r="K59" s="5">
        <f t="shared" si="0"/>
        <v>0</v>
      </c>
    </row>
    <row r="60" spans="1:13" x14ac:dyDescent="0.2">
      <c r="A60" t="s">
        <v>43</v>
      </c>
      <c r="C60" s="21">
        <v>0</v>
      </c>
      <c r="D60" s="22"/>
      <c r="E60" s="21"/>
      <c r="F60" s="22"/>
      <c r="G60" s="21"/>
      <c r="H60" s="22"/>
      <c r="I60" s="21"/>
      <c r="J60" s="22"/>
      <c r="K60" s="5">
        <f t="shared" si="0"/>
        <v>0</v>
      </c>
      <c r="M60" s="4"/>
    </row>
    <row r="61" spans="1:13" ht="13.5" thickBot="1" x14ac:dyDescent="0.25">
      <c r="A61" s="1" t="s">
        <v>16</v>
      </c>
      <c r="C61" s="26">
        <f>SUM(C56:C60)</f>
        <v>3710.91</v>
      </c>
      <c r="D61" s="32"/>
      <c r="E61" s="26">
        <f>SUM(E56:E60)</f>
        <v>3710.91</v>
      </c>
      <c r="F61" s="32"/>
      <c r="G61" s="26">
        <f>SUM(G56:G60)</f>
        <v>3710.91</v>
      </c>
      <c r="H61" s="32"/>
      <c r="I61" s="26">
        <f>SUM(I56:I60)</f>
        <v>11537.51</v>
      </c>
      <c r="J61" s="32"/>
      <c r="K61" s="28">
        <f t="shared" si="0"/>
        <v>22670.239999999998</v>
      </c>
      <c r="L61" s="4"/>
    </row>
    <row r="62" spans="1:13" ht="13.5" thickTop="1" x14ac:dyDescent="0.2">
      <c r="A62" s="1"/>
      <c r="C62" s="21"/>
      <c r="D62" s="22"/>
      <c r="E62" s="21"/>
      <c r="F62" s="22"/>
      <c r="G62" s="21"/>
      <c r="H62" s="22"/>
      <c r="I62" s="21"/>
      <c r="J62" s="22"/>
      <c r="K62" s="5">
        <f t="shared" si="0"/>
        <v>0</v>
      </c>
    </row>
    <row r="63" spans="1:13" x14ac:dyDescent="0.2">
      <c r="A63" s="1" t="s">
        <v>5</v>
      </c>
      <c r="C63" s="21"/>
      <c r="D63" s="22"/>
      <c r="E63" s="21"/>
      <c r="F63" s="22"/>
      <c r="G63" s="21"/>
      <c r="H63" s="22"/>
      <c r="I63" s="21"/>
      <c r="J63" s="22"/>
      <c r="K63" s="5">
        <f t="shared" si="0"/>
        <v>0</v>
      </c>
    </row>
    <row r="64" spans="1:13" x14ac:dyDescent="0.2">
      <c r="A64" t="s">
        <v>63</v>
      </c>
      <c r="C64" s="21">
        <f>558.7*3</f>
        <v>1676.1000000000001</v>
      </c>
      <c r="D64" s="22"/>
      <c r="E64" s="21">
        <v>1676.1</v>
      </c>
      <c r="F64" s="22"/>
      <c r="G64" s="21">
        <f>586.63*3</f>
        <v>1759.8899999999999</v>
      </c>
      <c r="H64" s="22"/>
      <c r="I64" s="25">
        <f>586.63*3</f>
        <v>1759.8899999999999</v>
      </c>
      <c r="J64" s="22"/>
      <c r="K64" s="5">
        <f t="shared" si="0"/>
        <v>6871.98</v>
      </c>
    </row>
    <row r="65" spans="1:14" ht="15" x14ac:dyDescent="0.35">
      <c r="A65" t="s">
        <v>62</v>
      </c>
      <c r="C65" s="3">
        <v>4937</v>
      </c>
      <c r="D65" s="22"/>
      <c r="E65" s="3">
        <v>4937</v>
      </c>
      <c r="F65" s="22"/>
      <c r="G65" s="3">
        <v>4937</v>
      </c>
      <c r="H65" s="22"/>
      <c r="I65" s="50">
        <v>4938</v>
      </c>
      <c r="J65" s="22"/>
      <c r="K65" s="5">
        <f t="shared" si="0"/>
        <v>19749</v>
      </c>
      <c r="M65" s="4"/>
    </row>
    <row r="66" spans="1:14" x14ac:dyDescent="0.2">
      <c r="A66" s="1" t="s">
        <v>48</v>
      </c>
      <c r="C66" s="21">
        <f>SUM(C64:C65)</f>
        <v>6613.1</v>
      </c>
      <c r="D66" s="22"/>
      <c r="E66" s="21">
        <f>SUM(E64:E65)</f>
        <v>6613.1</v>
      </c>
      <c r="F66" s="22"/>
      <c r="G66" s="21">
        <f>SUM(G64:G65)</f>
        <v>6696.8899999999994</v>
      </c>
      <c r="H66" s="21">
        <f t="shared" ref="H66:I66" si="2">SUM(H64:H65)</f>
        <v>0</v>
      </c>
      <c r="I66" s="21">
        <f t="shared" si="2"/>
        <v>6697.8899999999994</v>
      </c>
      <c r="J66" s="22"/>
      <c r="K66" s="5">
        <f t="shared" si="0"/>
        <v>26620.98</v>
      </c>
      <c r="M66" s="4"/>
    </row>
    <row r="67" spans="1:14" ht="15" x14ac:dyDescent="0.35">
      <c r="C67" s="33"/>
      <c r="D67" s="34"/>
      <c r="E67" s="33"/>
      <c r="F67" s="34"/>
      <c r="G67" s="33"/>
      <c r="H67" s="34"/>
      <c r="I67" s="35"/>
      <c r="J67" s="34"/>
      <c r="K67" s="36">
        <f t="shared" si="0"/>
        <v>0</v>
      </c>
    </row>
    <row r="68" spans="1:14" ht="13.5" thickBot="1" x14ac:dyDescent="0.25">
      <c r="A68" s="1" t="s">
        <v>17</v>
      </c>
      <c r="C68" s="37">
        <f>SUM(C30+C46+C53+C61+C66)</f>
        <v>13804.28</v>
      </c>
      <c r="D68" s="38" t="s">
        <v>0</v>
      </c>
      <c r="E68" s="37">
        <f>SUM(E30+E46+E53+E61+E66)</f>
        <v>15861.28</v>
      </c>
      <c r="F68" s="38" t="s">
        <v>0</v>
      </c>
      <c r="G68" s="37">
        <f>SUM(G30+G46+G53+G61+G66)</f>
        <v>20133.190000000002</v>
      </c>
      <c r="H68" s="38" t="s">
        <v>0</v>
      </c>
      <c r="I68" s="37">
        <f>SUM(I30+I46+I53+I61+I66)</f>
        <v>40259.46</v>
      </c>
      <c r="J68" s="38" t="s">
        <v>0</v>
      </c>
      <c r="K68" s="37">
        <f t="shared" si="0"/>
        <v>90058.209999999992</v>
      </c>
    </row>
    <row r="69" spans="1:14" ht="13.5" thickTop="1" x14ac:dyDescent="0.2">
      <c r="C69" s="21"/>
      <c r="D69" s="22"/>
      <c r="E69" s="19"/>
      <c r="F69" s="22"/>
      <c r="G69" s="21"/>
      <c r="H69" s="22"/>
      <c r="I69" s="25" t="s">
        <v>0</v>
      </c>
      <c r="J69" s="22"/>
      <c r="K69" s="5">
        <f t="shared" si="0"/>
        <v>0</v>
      </c>
    </row>
    <row r="70" spans="1:14" ht="13.5" thickBot="1" x14ac:dyDescent="0.25">
      <c r="A70" s="1" t="s">
        <v>18</v>
      </c>
      <c r="C70" s="39">
        <f>SUM(C15-C68)</f>
        <v>14240.13</v>
      </c>
      <c r="D70" s="29" t="s">
        <v>0</v>
      </c>
      <c r="E70" s="39">
        <f>SUM(E15-E68)</f>
        <v>12183.13</v>
      </c>
      <c r="F70" s="29" t="s">
        <v>0</v>
      </c>
      <c r="G70" s="39">
        <f>SUM(G15-G68)</f>
        <v>7911.2199999999975</v>
      </c>
      <c r="H70" s="29" t="s">
        <v>0</v>
      </c>
      <c r="I70" s="39">
        <f>SUM(I15-I68)</f>
        <v>-12215.05</v>
      </c>
      <c r="J70" s="29" t="s">
        <v>0</v>
      </c>
      <c r="K70" s="28">
        <f t="shared" si="0"/>
        <v>22119.429999999997</v>
      </c>
      <c r="L70" s="4"/>
    </row>
    <row r="71" spans="1:14" ht="13.5" thickTop="1" x14ac:dyDescent="0.2">
      <c r="A71" s="1"/>
      <c r="C71" s="14"/>
      <c r="D71" s="13"/>
      <c r="E71" s="14"/>
      <c r="F71" s="13"/>
      <c r="G71" s="14"/>
      <c r="H71" s="13"/>
      <c r="I71" s="14"/>
      <c r="J71" s="13"/>
      <c r="K71" s="5">
        <f t="shared" si="0"/>
        <v>0</v>
      </c>
    </row>
    <row r="72" spans="1:14" x14ac:dyDescent="0.2">
      <c r="A72" s="1" t="s">
        <v>49</v>
      </c>
      <c r="C72" s="21"/>
      <c r="D72" s="22"/>
      <c r="E72" s="19"/>
      <c r="F72" s="22"/>
      <c r="G72" s="21"/>
      <c r="H72" s="22"/>
      <c r="I72" s="25" t="s">
        <v>0</v>
      </c>
      <c r="J72" s="22"/>
      <c r="K72" s="5">
        <f t="shared" ref="K72:K77" si="3">SUM(C72:J72)</f>
        <v>0</v>
      </c>
      <c r="M72" s="4"/>
    </row>
    <row r="73" spans="1:14" x14ac:dyDescent="0.2">
      <c r="A73" s="6" t="s">
        <v>47</v>
      </c>
      <c r="C73" s="5">
        <f>3273.27+6637.02</f>
        <v>9910.2900000000009</v>
      </c>
      <c r="D73" s="22"/>
      <c r="E73" s="5">
        <v>9910.2900000000009</v>
      </c>
      <c r="F73" s="22"/>
      <c r="G73" s="5">
        <v>9910.2900000000009</v>
      </c>
      <c r="H73" s="22"/>
      <c r="I73" s="8">
        <v>9910.2900000000009</v>
      </c>
      <c r="J73" s="22"/>
      <c r="K73" s="5">
        <f t="shared" si="3"/>
        <v>39641.160000000003</v>
      </c>
      <c r="M73" s="4"/>
    </row>
    <row r="74" spans="1:14" ht="13.5" thickBot="1" x14ac:dyDescent="0.25">
      <c r="A74" s="6" t="s">
        <v>50</v>
      </c>
      <c r="C74" s="28">
        <v>0</v>
      </c>
      <c r="D74" s="27"/>
      <c r="E74" s="28">
        <v>0</v>
      </c>
      <c r="F74" s="27"/>
      <c r="G74" s="28"/>
      <c r="H74" s="27"/>
      <c r="I74" s="28">
        <v>0</v>
      </c>
      <c r="J74" s="22"/>
      <c r="K74" s="28">
        <f t="shared" si="3"/>
        <v>0</v>
      </c>
      <c r="M74" s="4"/>
    </row>
    <row r="75" spans="1:14" ht="13.5" thickTop="1" x14ac:dyDescent="0.2">
      <c r="A75" s="1" t="s">
        <v>51</v>
      </c>
      <c r="C75" s="5">
        <f>SUM(C73:C74)</f>
        <v>9910.2900000000009</v>
      </c>
      <c r="D75" s="22"/>
      <c r="E75" s="5">
        <f>SUM(E73:E74)</f>
        <v>9910.2900000000009</v>
      </c>
      <c r="F75" s="22"/>
      <c r="G75" s="5">
        <f>SUM(G73:G74)</f>
        <v>9910.2900000000009</v>
      </c>
      <c r="H75" s="22"/>
      <c r="I75" s="8">
        <f>SUM(I73:I74)</f>
        <v>9910.2900000000009</v>
      </c>
      <c r="J75" s="22"/>
      <c r="K75" s="5">
        <f t="shared" si="3"/>
        <v>39641.160000000003</v>
      </c>
    </row>
    <row r="76" spans="1:14" x14ac:dyDescent="0.2">
      <c r="C76" s="21"/>
      <c r="D76" s="22"/>
      <c r="E76" s="19"/>
      <c r="F76" s="22"/>
      <c r="G76" s="21"/>
      <c r="H76" s="22"/>
      <c r="I76" s="25" t="s">
        <v>0</v>
      </c>
      <c r="J76" s="22"/>
      <c r="K76" s="5">
        <f t="shared" si="3"/>
        <v>0</v>
      </c>
    </row>
    <row r="77" spans="1:14" ht="13.5" thickBot="1" x14ac:dyDescent="0.25">
      <c r="A77" s="1" t="s">
        <v>19</v>
      </c>
      <c r="C77" s="28">
        <f>C70-C75</f>
        <v>4329.8399999999983</v>
      </c>
      <c r="D77" s="29" t="s">
        <v>0</v>
      </c>
      <c r="E77" s="28">
        <f>E70-E75</f>
        <v>2272.8399999999983</v>
      </c>
      <c r="F77" s="29" t="s">
        <v>0</v>
      </c>
      <c r="G77" s="28">
        <f>G70-G75</f>
        <v>-1999.0700000000033</v>
      </c>
      <c r="H77" s="29" t="s">
        <v>0</v>
      </c>
      <c r="I77" s="28">
        <f>I70-I75</f>
        <v>-22125.34</v>
      </c>
      <c r="J77" s="29" t="s">
        <v>0</v>
      </c>
      <c r="K77" s="28">
        <f t="shared" si="3"/>
        <v>-17521.730000000007</v>
      </c>
      <c r="N77" s="4"/>
    </row>
    <row r="78" spans="1:14" ht="13.5" thickTop="1" x14ac:dyDescent="0.2">
      <c r="N78" s="4"/>
    </row>
    <row r="81" spans="3:13" x14ac:dyDescent="0.2">
      <c r="G81" s="4"/>
    </row>
    <row r="82" spans="3:13" x14ac:dyDescent="0.2">
      <c r="C82" s="21"/>
      <c r="K82" s="4"/>
    </row>
    <row r="83" spans="3:13" x14ac:dyDescent="0.2">
      <c r="C83" s="2">
        <v>2664.1</v>
      </c>
    </row>
    <row r="86" spans="3:13" x14ac:dyDescent="0.2">
      <c r="K86" s="4"/>
    </row>
    <row r="87" spans="3:13" x14ac:dyDescent="0.2">
      <c r="L87" s="4"/>
      <c r="M87" s="4"/>
    </row>
    <row r="88" spans="3:13" x14ac:dyDescent="0.2">
      <c r="K88" s="4"/>
    </row>
  </sheetData>
  <mergeCells count="2">
    <mergeCell ref="C1:K1"/>
    <mergeCell ref="C2:K2"/>
  </mergeCells>
  <phoneticPr fontId="0" type="noConversion"/>
  <pageMargins left="0.75" right="0.75" top="0.5" bottom="0.5" header="0.5" footer="0.5"/>
  <pageSetup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7" sqref="N17:Q1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James Griffin</cp:lastModifiedBy>
  <cp:lastPrinted>2017-12-05T20:02:50Z</cp:lastPrinted>
  <dcterms:created xsi:type="dcterms:W3CDTF">1998-11-23T14:52:22Z</dcterms:created>
  <dcterms:modified xsi:type="dcterms:W3CDTF">2025-08-07T13:46:08Z</dcterms:modified>
</cp:coreProperties>
</file>