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8_{D8E02F2E-8A30-4E69-811A-E76F8CBDE3C2}" xr6:coauthVersionLast="47" xr6:coauthVersionMax="47" xr10:uidLastSave="{00000000-0000-0000-0000-000000000000}"/>
  <bookViews>
    <workbookView xWindow="-120" yWindow="-120" windowWidth="24240" windowHeight="13140" tabRatio="413" activeTab="6" xr2:uid="{00000000-000D-0000-FFFF-FFFF00000000}"/>
  </bookViews>
  <sheets>
    <sheet name="Trust Fund Data" sheetId="1" r:id="rId1"/>
    <sheet name="Graph Prep" sheetId="20" r:id="rId2"/>
    <sheet name="Chart1" sheetId="17" r:id="rId3"/>
    <sheet name="Chart2" sheetId="13" r:id="rId4"/>
    <sheet name="Chart3" sheetId="27" r:id="rId5"/>
    <sheet name="Chart4" sheetId="28" r:id="rId6"/>
    <sheet name="Chart5" sheetId="30" r:id="rId7"/>
    <sheet name="Chart6" sheetId="31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20" l="1"/>
  <c r="M33" i="20"/>
  <c r="I33" i="20"/>
  <c r="I32" i="20"/>
  <c r="G286" i="20"/>
  <c r="G287" i="20"/>
  <c r="E287" i="20"/>
  <c r="F287" i="20" s="1"/>
  <c r="E286" i="20"/>
  <c r="F286" i="20" s="1"/>
  <c r="K31" i="20" l="1"/>
  <c r="K13" i="20" l="1"/>
  <c r="C62" i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C57" i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C54" i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C49" i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C40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G236" i="20"/>
  <c r="G226" i="20"/>
  <c r="G227" i="20"/>
  <c r="G228" i="20"/>
  <c r="G229" i="20"/>
  <c r="G230" i="20"/>
  <c r="G231" i="20"/>
  <c r="G232" i="20"/>
  <c r="G233" i="20"/>
  <c r="G234" i="20"/>
  <c r="G235" i="20"/>
  <c r="G225" i="20"/>
  <c r="G224" i="20"/>
  <c r="G221" i="20"/>
  <c r="G222" i="20"/>
  <c r="G223" i="20"/>
  <c r="G215" i="20"/>
  <c r="G216" i="20"/>
  <c r="G217" i="20"/>
  <c r="G218" i="20"/>
  <c r="G219" i="20"/>
  <c r="G220" i="20"/>
  <c r="G214" i="20"/>
  <c r="G213" i="20"/>
  <c r="E282" i="20"/>
  <c r="F282" i="20" s="1"/>
  <c r="E283" i="20"/>
  <c r="F283" i="20" s="1"/>
  <c r="E284" i="20"/>
  <c r="F284" i="20" s="1"/>
  <c r="E285" i="20"/>
  <c r="F285" i="20"/>
  <c r="G261" i="20"/>
  <c r="G249" i="20"/>
  <c r="C33" i="1"/>
  <c r="B40" i="1"/>
  <c r="B41" i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B42" i="1"/>
  <c r="B43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B44" i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B45" i="1"/>
  <c r="B46" i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B48" i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B49" i="1"/>
  <c r="B50" i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B51" i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B52" i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B53" i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B54" i="1"/>
  <c r="B55" i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B56" i="1"/>
  <c r="C56" i="1" s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B57" i="1"/>
  <c r="B58" i="1"/>
  <c r="C58" i="1" s="1"/>
  <c r="D58" i="1" s="1"/>
  <c r="E58" i="1" s="1"/>
  <c r="B59" i="1"/>
  <c r="C59" i="1" s="1"/>
  <c r="B60" i="1"/>
  <c r="C60" i="1" s="1"/>
  <c r="D60" i="1" s="1"/>
  <c r="B61" i="1"/>
  <c r="C61" i="1" s="1"/>
  <c r="D61" i="1" s="1"/>
  <c r="E61" i="1" s="1"/>
  <c r="B62" i="1"/>
  <c r="B63" i="1"/>
  <c r="C63" i="1" s="1"/>
  <c r="D63" i="1" s="1"/>
  <c r="N31" i="1"/>
  <c r="J32" i="20" s="1"/>
  <c r="N30" i="1"/>
  <c r="N29" i="1"/>
  <c r="N28" i="1"/>
  <c r="N27" i="1"/>
  <c r="N26" i="1"/>
  <c r="B33" i="1"/>
  <c r="B64" i="1" l="1"/>
  <c r="O63" i="1"/>
  <c r="F61" i="1"/>
  <c r="G61" i="1" s="1"/>
  <c r="H61" i="1" s="1"/>
  <c r="I61" i="1" s="1"/>
  <c r="J61" i="1" s="1"/>
  <c r="K61" i="1" s="1"/>
  <c r="L61" i="1" s="1"/>
  <c r="M61" i="1" s="1"/>
  <c r="O61" i="1"/>
  <c r="O59" i="1"/>
  <c r="D59" i="1"/>
  <c r="E59" i="1" s="1"/>
  <c r="F59" i="1" s="1"/>
  <c r="G59" i="1" s="1"/>
  <c r="H59" i="1" s="1"/>
  <c r="I59" i="1" s="1"/>
  <c r="J59" i="1" s="1"/>
  <c r="K59" i="1" s="1"/>
  <c r="L59" i="1" s="1"/>
  <c r="M59" i="1" s="1"/>
  <c r="O57" i="1"/>
  <c r="E60" i="1"/>
  <c r="F60" i="1" s="1"/>
  <c r="G60" i="1" s="1"/>
  <c r="H60" i="1" s="1"/>
  <c r="I60" i="1" s="1"/>
  <c r="J60" i="1" s="1"/>
  <c r="K60" i="1" s="1"/>
  <c r="L60" i="1" s="1"/>
  <c r="M60" i="1" s="1"/>
  <c r="F58" i="1"/>
  <c r="G58" i="1" s="1"/>
  <c r="H58" i="1" s="1"/>
  <c r="I58" i="1" s="1"/>
  <c r="J58" i="1" s="1"/>
  <c r="K58" i="1" s="1"/>
  <c r="L58" i="1" s="1"/>
  <c r="M58" i="1" s="1"/>
  <c r="O62" i="1"/>
  <c r="E281" i="20"/>
  <c r="F281" i="20" s="1"/>
  <c r="O58" i="1" l="1"/>
  <c r="O60" i="1"/>
  <c r="E280" i="20"/>
  <c r="F280" i="20" s="1"/>
  <c r="E279" i="20" l="1"/>
  <c r="F279" i="20" s="1"/>
  <c r="E278" i="20" l="1"/>
  <c r="F278" i="20" s="1"/>
  <c r="E277" i="20" l="1"/>
  <c r="F277" i="20" s="1"/>
  <c r="E275" i="20" l="1"/>
  <c r="F275" i="20" s="1"/>
  <c r="E276" i="20" l="1"/>
  <c r="F276" i="20" s="1"/>
  <c r="E274" i="20"/>
  <c r="F274" i="20" s="1"/>
  <c r="I15" i="20" l="1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11" i="20"/>
  <c r="I12" i="20"/>
  <c r="I13" i="20"/>
  <c r="I14" i="20"/>
  <c r="N31" i="20" l="1"/>
  <c r="M31" i="20"/>
  <c r="N23" i="20"/>
  <c r="M23" i="20"/>
  <c r="N19" i="20"/>
  <c r="M19" i="20"/>
  <c r="M12" i="20"/>
  <c r="M25" i="20"/>
  <c r="N25" i="20"/>
  <c r="M21" i="20"/>
  <c r="N21" i="20"/>
  <c r="M17" i="20"/>
  <c r="N17" i="20"/>
  <c r="M14" i="20"/>
  <c r="N14" i="20"/>
  <c r="N27" i="20"/>
  <c r="M27" i="20"/>
  <c r="M13" i="20"/>
  <c r="M30" i="20"/>
  <c r="N30" i="20"/>
  <c r="M26" i="20"/>
  <c r="N26" i="20"/>
  <c r="M22" i="20"/>
  <c r="N22" i="20"/>
  <c r="M18" i="20"/>
  <c r="N18" i="20"/>
  <c r="M29" i="20"/>
  <c r="N29" i="20"/>
  <c r="N15" i="20"/>
  <c r="M15" i="20"/>
  <c r="N32" i="20"/>
  <c r="M32" i="20"/>
  <c r="N28" i="20"/>
  <c r="M28" i="20"/>
  <c r="N24" i="20"/>
  <c r="M24" i="20"/>
  <c r="N20" i="20"/>
  <c r="M20" i="20"/>
  <c r="N16" i="20"/>
  <c r="M16" i="20"/>
  <c r="I10" i="20"/>
  <c r="Q5" i="20"/>
  <c r="Q4" i="20"/>
  <c r="Q3" i="20"/>
  <c r="Q2" i="20"/>
  <c r="M10" i="20" l="1"/>
  <c r="M11" i="20"/>
  <c r="G285" i="20"/>
  <c r="G284" i="20"/>
  <c r="G283" i="20"/>
  <c r="G282" i="20"/>
  <c r="G281" i="20"/>
  <c r="G280" i="20"/>
  <c r="G279" i="20"/>
  <c r="G278" i="20"/>
  <c r="G277" i="20"/>
  <c r="G276" i="20"/>
  <c r="G275" i="20"/>
  <c r="G274" i="20"/>
  <c r="G273" i="20"/>
  <c r="G272" i="20"/>
  <c r="G271" i="20"/>
  <c r="G270" i="20"/>
  <c r="G269" i="20"/>
  <c r="G268" i="20"/>
  <c r="G267" i="20"/>
  <c r="G266" i="20"/>
  <c r="G265" i="20"/>
  <c r="G264" i="20"/>
  <c r="G263" i="20"/>
  <c r="G262" i="20"/>
  <c r="E272" i="20"/>
  <c r="F272" i="20" s="1"/>
  <c r="E273" i="20"/>
  <c r="F273" i="20" s="1"/>
  <c r="D33" i="1"/>
  <c r="E33" i="1"/>
  <c r="F33" i="1"/>
  <c r="G33" i="1"/>
  <c r="H33" i="1"/>
  <c r="I33" i="1"/>
  <c r="J33" i="1"/>
  <c r="K33" i="1"/>
  <c r="L33" i="1"/>
  <c r="M33" i="1"/>
  <c r="J31" i="20"/>
  <c r="L32" i="20" s="1"/>
  <c r="N32" i="1"/>
  <c r="E271" i="20" l="1"/>
  <c r="F271" i="20" s="1"/>
  <c r="E269" i="20" l="1"/>
  <c r="F269" i="20" s="1"/>
  <c r="E270" i="20"/>
  <c r="F270" i="20" s="1"/>
  <c r="E268" i="20" l="1"/>
  <c r="F268" i="20" s="1"/>
  <c r="E267" i="20" l="1"/>
  <c r="F267" i="20" s="1"/>
  <c r="E264" i="20" l="1"/>
  <c r="F264" i="20" s="1"/>
  <c r="E265" i="20"/>
  <c r="F265" i="20" s="1"/>
  <c r="E266" i="20"/>
  <c r="F266" i="20" s="1"/>
  <c r="E262" i="20" l="1"/>
  <c r="F262" i="20" s="1"/>
  <c r="E263" i="20"/>
  <c r="F263" i="20" s="1"/>
  <c r="G260" i="20" l="1"/>
  <c r="G259" i="20"/>
  <c r="G258" i="20"/>
  <c r="G257" i="20"/>
  <c r="G256" i="20"/>
  <c r="G255" i="20"/>
  <c r="G254" i="20"/>
  <c r="G253" i="20"/>
  <c r="G252" i="20"/>
  <c r="G251" i="20"/>
  <c r="G250" i="20"/>
  <c r="E261" i="20"/>
  <c r="F261" i="20" s="1"/>
  <c r="E260" i="20"/>
  <c r="F260" i="20" s="1"/>
  <c r="E259" i="20"/>
  <c r="F259" i="20" s="1"/>
  <c r="E258" i="20"/>
  <c r="F258" i="20" s="1"/>
  <c r="E257" i="20"/>
  <c r="F257" i="20" s="1"/>
  <c r="E256" i="20"/>
  <c r="F256" i="20" s="1"/>
  <c r="E255" i="20"/>
  <c r="F255" i="20" s="1"/>
  <c r="E254" i="20"/>
  <c r="F254" i="20" s="1"/>
  <c r="E253" i="20"/>
  <c r="F253" i="20" s="1"/>
  <c r="E252" i="20"/>
  <c r="F252" i="20" s="1"/>
  <c r="E251" i="20"/>
  <c r="F251" i="20" s="1"/>
  <c r="E250" i="20"/>
  <c r="F250" i="20" s="1"/>
  <c r="E249" i="20"/>
  <c r="F249" i="20" s="1"/>
  <c r="B247" i="20"/>
  <c r="B246" i="20"/>
  <c r="B245" i="20"/>
  <c r="D244" i="20"/>
  <c r="D245" i="20" s="1"/>
  <c r="D246" i="20" s="1"/>
  <c r="D247" i="20" s="1"/>
  <c r="D248" i="20" s="1"/>
  <c r="E248" i="20" s="1"/>
  <c r="F248" i="20" s="1"/>
  <c r="B244" i="20"/>
  <c r="B243" i="20"/>
  <c r="E243" i="20" s="1"/>
  <c r="F243" i="20" s="1"/>
  <c r="B242" i="20"/>
  <c r="B241" i="20"/>
  <c r="B240" i="20"/>
  <c r="B239" i="20"/>
  <c r="B238" i="20"/>
  <c r="G248" i="20"/>
  <c r="G247" i="20"/>
  <c r="G246" i="20"/>
  <c r="G245" i="20"/>
  <c r="G244" i="20"/>
  <c r="G243" i="20"/>
  <c r="G242" i="20"/>
  <c r="G241" i="20"/>
  <c r="G240" i="20"/>
  <c r="G239" i="20"/>
  <c r="G238" i="20"/>
  <c r="G237" i="20"/>
  <c r="G212" i="20"/>
  <c r="G211" i="20"/>
  <c r="G210" i="20"/>
  <c r="G209" i="20"/>
  <c r="G208" i="20"/>
  <c r="G207" i="20"/>
  <c r="G206" i="20"/>
  <c r="G205" i="20"/>
  <c r="G204" i="20"/>
  <c r="G203" i="20"/>
  <c r="G202" i="20"/>
  <c r="G200" i="20"/>
  <c r="G199" i="20"/>
  <c r="G198" i="20"/>
  <c r="G197" i="20"/>
  <c r="G196" i="20"/>
  <c r="G195" i="20"/>
  <c r="G194" i="20"/>
  <c r="G193" i="20"/>
  <c r="G192" i="20"/>
  <c r="G191" i="20"/>
  <c r="G190" i="20"/>
  <c r="G188" i="20"/>
  <c r="G187" i="20"/>
  <c r="G186" i="20"/>
  <c r="G185" i="20"/>
  <c r="G184" i="20"/>
  <c r="G183" i="20"/>
  <c r="G182" i="20"/>
  <c r="G181" i="20"/>
  <c r="G180" i="20"/>
  <c r="G179" i="20"/>
  <c r="G178" i="20"/>
  <c r="G176" i="20"/>
  <c r="G175" i="20"/>
  <c r="G174" i="20"/>
  <c r="G173" i="20"/>
  <c r="G172" i="20"/>
  <c r="G171" i="20"/>
  <c r="G170" i="20"/>
  <c r="G169" i="20"/>
  <c r="G168" i="20"/>
  <c r="G167" i="20"/>
  <c r="G166" i="20"/>
  <c r="G164" i="20"/>
  <c r="G163" i="20"/>
  <c r="G162" i="20"/>
  <c r="G161" i="20"/>
  <c r="G160" i="20"/>
  <c r="G159" i="20"/>
  <c r="G158" i="20"/>
  <c r="G157" i="20"/>
  <c r="G156" i="20"/>
  <c r="G155" i="20"/>
  <c r="G154" i="20"/>
  <c r="G152" i="20"/>
  <c r="G151" i="20"/>
  <c r="G150" i="20"/>
  <c r="G149" i="20"/>
  <c r="G148" i="20"/>
  <c r="G147" i="20"/>
  <c r="G146" i="20"/>
  <c r="B146" i="20"/>
  <c r="B158" i="20" s="1"/>
  <c r="G145" i="20"/>
  <c r="B145" i="20"/>
  <c r="B157" i="20" s="1"/>
  <c r="G144" i="20"/>
  <c r="B144" i="20"/>
  <c r="B156" i="20" s="1"/>
  <c r="G143" i="20"/>
  <c r="B143" i="20"/>
  <c r="B155" i="20" s="1"/>
  <c r="G142" i="20"/>
  <c r="B142" i="20"/>
  <c r="B154" i="20" s="1"/>
  <c r="B141" i="20"/>
  <c r="B153" i="20" s="1"/>
  <c r="G140" i="20"/>
  <c r="B140" i="20"/>
  <c r="B152" i="20" s="1"/>
  <c r="B164" i="20" s="1"/>
  <c r="G139" i="20"/>
  <c r="B139" i="20"/>
  <c r="B151" i="20" s="1"/>
  <c r="B163" i="20" s="1"/>
  <c r="G138" i="20"/>
  <c r="B138" i="20"/>
  <c r="B150" i="20" s="1"/>
  <c r="G137" i="20"/>
  <c r="B137" i="20"/>
  <c r="G136" i="20"/>
  <c r="B136" i="20"/>
  <c r="G135" i="20"/>
  <c r="B135" i="20"/>
  <c r="G134" i="20"/>
  <c r="G133" i="20"/>
  <c r="G132" i="20"/>
  <c r="G131" i="20"/>
  <c r="G130" i="20"/>
  <c r="G128" i="20"/>
  <c r="G127" i="20"/>
  <c r="G126" i="20"/>
  <c r="G125" i="20"/>
  <c r="G124" i="20"/>
  <c r="G123" i="20"/>
  <c r="G122" i="20"/>
  <c r="G121" i="20"/>
  <c r="G120" i="20"/>
  <c r="G119" i="20"/>
  <c r="G118" i="20"/>
  <c r="G116" i="20"/>
  <c r="G115" i="20"/>
  <c r="G114" i="20"/>
  <c r="G113" i="20"/>
  <c r="G112" i="20"/>
  <c r="G111" i="20"/>
  <c r="G110" i="20"/>
  <c r="G109" i="20"/>
  <c r="G108" i="20"/>
  <c r="G107" i="20"/>
  <c r="G106" i="20"/>
  <c r="G104" i="20"/>
  <c r="G103" i="20"/>
  <c r="G102" i="20"/>
  <c r="G101" i="20"/>
  <c r="G100" i="20"/>
  <c r="G99" i="20"/>
  <c r="G98" i="20"/>
  <c r="G97" i="20"/>
  <c r="G96" i="20"/>
  <c r="G95" i="20"/>
  <c r="G94" i="20"/>
  <c r="G92" i="20"/>
  <c r="G91" i="20"/>
  <c r="G90" i="20"/>
  <c r="G89" i="20"/>
  <c r="G88" i="20"/>
  <c r="G87" i="20"/>
  <c r="G86" i="20"/>
  <c r="G85" i="20"/>
  <c r="G84" i="20"/>
  <c r="G83" i="20"/>
  <c r="G82" i="20"/>
  <c r="G80" i="20"/>
  <c r="G79" i="20"/>
  <c r="G78" i="20"/>
  <c r="G77" i="20"/>
  <c r="G76" i="20"/>
  <c r="G75" i="20"/>
  <c r="G74" i="20"/>
  <c r="G73" i="20"/>
  <c r="G72" i="20"/>
  <c r="G71" i="20"/>
  <c r="G70" i="20"/>
  <c r="G68" i="20"/>
  <c r="G67" i="20"/>
  <c r="G66" i="20"/>
  <c r="G65" i="20"/>
  <c r="G64" i="20"/>
  <c r="G63" i="20"/>
  <c r="G62" i="20"/>
  <c r="G61" i="20"/>
  <c r="G60" i="20"/>
  <c r="G59" i="20"/>
  <c r="G58" i="20"/>
  <c r="G56" i="20"/>
  <c r="G55" i="20"/>
  <c r="G54" i="20"/>
  <c r="G53" i="20"/>
  <c r="G52" i="20"/>
  <c r="G51" i="20"/>
  <c r="G50" i="20"/>
  <c r="G49" i="20"/>
  <c r="G48" i="20"/>
  <c r="G47" i="20"/>
  <c r="G46" i="20"/>
  <c r="G44" i="20"/>
  <c r="C44" i="20"/>
  <c r="C56" i="20" s="1"/>
  <c r="C68" i="20" s="1"/>
  <c r="C80" i="20" s="1"/>
  <c r="C92" i="20" s="1"/>
  <c r="C104" i="20" s="1"/>
  <c r="C116" i="20" s="1"/>
  <c r="C128" i="20" s="1"/>
  <c r="C140" i="20" s="1"/>
  <c r="C152" i="20" s="1"/>
  <c r="C164" i="20" s="1"/>
  <c r="C176" i="20" s="1"/>
  <c r="C188" i="20" s="1"/>
  <c r="C200" i="20" s="1"/>
  <c r="C212" i="20" s="1"/>
  <c r="C224" i="20" s="1"/>
  <c r="C236" i="20" s="1"/>
  <c r="G43" i="20"/>
  <c r="C43" i="20"/>
  <c r="C55" i="20" s="1"/>
  <c r="C67" i="20" s="1"/>
  <c r="C79" i="20" s="1"/>
  <c r="C91" i="20" s="1"/>
  <c r="C103" i="20" s="1"/>
  <c r="C115" i="20" s="1"/>
  <c r="C127" i="20" s="1"/>
  <c r="C139" i="20" s="1"/>
  <c r="C151" i="20" s="1"/>
  <c r="C163" i="20" s="1"/>
  <c r="C175" i="20" s="1"/>
  <c r="C187" i="20" s="1"/>
  <c r="C199" i="20" s="1"/>
  <c r="C211" i="20" s="1"/>
  <c r="C223" i="20" s="1"/>
  <c r="C235" i="20" s="1"/>
  <c r="G42" i="20"/>
  <c r="C42" i="20"/>
  <c r="C54" i="20" s="1"/>
  <c r="C66" i="20" s="1"/>
  <c r="C78" i="20" s="1"/>
  <c r="C90" i="20" s="1"/>
  <c r="C102" i="20" s="1"/>
  <c r="C114" i="20" s="1"/>
  <c r="C126" i="20" s="1"/>
  <c r="C138" i="20" s="1"/>
  <c r="C150" i="20" s="1"/>
  <c r="C162" i="20" s="1"/>
  <c r="C174" i="20" s="1"/>
  <c r="C186" i="20" s="1"/>
  <c r="C198" i="20" s="1"/>
  <c r="C210" i="20" s="1"/>
  <c r="C222" i="20" s="1"/>
  <c r="C234" i="20" s="1"/>
  <c r="G41" i="20"/>
  <c r="C41" i="20"/>
  <c r="C53" i="20" s="1"/>
  <c r="C65" i="20" s="1"/>
  <c r="C77" i="20" s="1"/>
  <c r="C89" i="20" s="1"/>
  <c r="C101" i="20" s="1"/>
  <c r="C113" i="20" s="1"/>
  <c r="C125" i="20" s="1"/>
  <c r="C137" i="20" s="1"/>
  <c r="C149" i="20" s="1"/>
  <c r="C161" i="20" s="1"/>
  <c r="C173" i="20" s="1"/>
  <c r="C185" i="20" s="1"/>
  <c r="C197" i="20" s="1"/>
  <c r="C209" i="20" s="1"/>
  <c r="C221" i="20" s="1"/>
  <c r="C233" i="20" s="1"/>
  <c r="G40" i="20"/>
  <c r="C40" i="20"/>
  <c r="C52" i="20" s="1"/>
  <c r="C64" i="20" s="1"/>
  <c r="C76" i="20" s="1"/>
  <c r="C88" i="20" s="1"/>
  <c r="C100" i="20" s="1"/>
  <c r="C112" i="20" s="1"/>
  <c r="C124" i="20" s="1"/>
  <c r="C136" i="20" s="1"/>
  <c r="C148" i="20" s="1"/>
  <c r="C160" i="20" s="1"/>
  <c r="C172" i="20" s="1"/>
  <c r="C184" i="20" s="1"/>
  <c r="C196" i="20" s="1"/>
  <c r="C208" i="20" s="1"/>
  <c r="C220" i="20" s="1"/>
  <c r="C232" i="20" s="1"/>
  <c r="G39" i="20"/>
  <c r="C39" i="20"/>
  <c r="C51" i="20" s="1"/>
  <c r="C63" i="20" s="1"/>
  <c r="C75" i="20" s="1"/>
  <c r="C87" i="20" s="1"/>
  <c r="C99" i="20" s="1"/>
  <c r="C111" i="20" s="1"/>
  <c r="C123" i="20" s="1"/>
  <c r="C135" i="20" s="1"/>
  <c r="C147" i="20" s="1"/>
  <c r="C159" i="20" s="1"/>
  <c r="C171" i="20" s="1"/>
  <c r="C183" i="20" s="1"/>
  <c r="C195" i="20" s="1"/>
  <c r="C207" i="20" s="1"/>
  <c r="C219" i="20" s="1"/>
  <c r="C231" i="20" s="1"/>
  <c r="G38" i="20"/>
  <c r="C38" i="20"/>
  <c r="C50" i="20" s="1"/>
  <c r="C62" i="20" s="1"/>
  <c r="C74" i="20" s="1"/>
  <c r="C86" i="20" s="1"/>
  <c r="C98" i="20" s="1"/>
  <c r="C110" i="20" s="1"/>
  <c r="C122" i="20" s="1"/>
  <c r="C134" i="20" s="1"/>
  <c r="C146" i="20" s="1"/>
  <c r="C158" i="20" s="1"/>
  <c r="C170" i="20" s="1"/>
  <c r="C182" i="20" s="1"/>
  <c r="C194" i="20" s="1"/>
  <c r="C206" i="20" s="1"/>
  <c r="C218" i="20" s="1"/>
  <c r="C230" i="20" s="1"/>
  <c r="G37" i="20"/>
  <c r="C37" i="20"/>
  <c r="C49" i="20" s="1"/>
  <c r="C61" i="20" s="1"/>
  <c r="C73" i="20" s="1"/>
  <c r="C85" i="20" s="1"/>
  <c r="C97" i="20" s="1"/>
  <c r="C109" i="20" s="1"/>
  <c r="C121" i="20" s="1"/>
  <c r="C133" i="20" s="1"/>
  <c r="C145" i="20" s="1"/>
  <c r="C157" i="20" s="1"/>
  <c r="C169" i="20" s="1"/>
  <c r="C181" i="20" s="1"/>
  <c r="C193" i="20" s="1"/>
  <c r="C205" i="20" s="1"/>
  <c r="C217" i="20" s="1"/>
  <c r="C229" i="20" s="1"/>
  <c r="G36" i="20"/>
  <c r="C36" i="20"/>
  <c r="C48" i="20" s="1"/>
  <c r="C60" i="20" s="1"/>
  <c r="C72" i="20" s="1"/>
  <c r="C84" i="20" s="1"/>
  <c r="C96" i="20" s="1"/>
  <c r="C108" i="20" s="1"/>
  <c r="C120" i="20" s="1"/>
  <c r="C132" i="20" s="1"/>
  <c r="C144" i="20" s="1"/>
  <c r="C156" i="20" s="1"/>
  <c r="C168" i="20" s="1"/>
  <c r="C180" i="20" s="1"/>
  <c r="C192" i="20" s="1"/>
  <c r="C204" i="20" s="1"/>
  <c r="C216" i="20" s="1"/>
  <c r="C228" i="20" s="1"/>
  <c r="G35" i="20"/>
  <c r="C35" i="20"/>
  <c r="C47" i="20" s="1"/>
  <c r="C59" i="20" s="1"/>
  <c r="C71" i="20" s="1"/>
  <c r="C83" i="20" s="1"/>
  <c r="C95" i="20" s="1"/>
  <c r="C107" i="20" s="1"/>
  <c r="C119" i="20" s="1"/>
  <c r="C131" i="20" s="1"/>
  <c r="C143" i="20" s="1"/>
  <c r="C155" i="20" s="1"/>
  <c r="C167" i="20" s="1"/>
  <c r="C179" i="20" s="1"/>
  <c r="C191" i="20" s="1"/>
  <c r="C203" i="20" s="1"/>
  <c r="C215" i="20" s="1"/>
  <c r="C227" i="20" s="1"/>
  <c r="G34" i="20"/>
  <c r="C34" i="20"/>
  <c r="C46" i="20" s="1"/>
  <c r="C58" i="20" s="1"/>
  <c r="C70" i="20" s="1"/>
  <c r="C82" i="20" s="1"/>
  <c r="C94" i="20" s="1"/>
  <c r="C106" i="20" s="1"/>
  <c r="C118" i="20" s="1"/>
  <c r="C130" i="20" s="1"/>
  <c r="C142" i="20" s="1"/>
  <c r="C154" i="20" s="1"/>
  <c r="C166" i="20" s="1"/>
  <c r="C178" i="20" s="1"/>
  <c r="C190" i="20" s="1"/>
  <c r="C202" i="20" s="1"/>
  <c r="C214" i="20" s="1"/>
  <c r="C226" i="20" s="1"/>
  <c r="C33" i="20"/>
  <c r="C45" i="20" s="1"/>
  <c r="C57" i="20" s="1"/>
  <c r="C69" i="20" s="1"/>
  <c r="C81" i="20" s="1"/>
  <c r="C93" i="20" s="1"/>
  <c r="C105" i="20" s="1"/>
  <c r="C117" i="20" s="1"/>
  <c r="C129" i="20" s="1"/>
  <c r="C141" i="20" s="1"/>
  <c r="C153" i="20" s="1"/>
  <c r="C165" i="20" s="1"/>
  <c r="C177" i="20" s="1"/>
  <c r="C189" i="20" s="1"/>
  <c r="C201" i="20" s="1"/>
  <c r="C213" i="20" s="1"/>
  <c r="C225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G32" i="20"/>
  <c r="D32" i="20"/>
  <c r="E32" i="20" s="1"/>
  <c r="F32" i="20" s="1"/>
  <c r="G31" i="20"/>
  <c r="D31" i="20"/>
  <c r="G30" i="20"/>
  <c r="D30" i="20"/>
  <c r="G29" i="20"/>
  <c r="D29" i="20"/>
  <c r="G28" i="20"/>
  <c r="D28" i="20"/>
  <c r="E28" i="20" s="1"/>
  <c r="F28" i="20" s="1"/>
  <c r="G27" i="20"/>
  <c r="D27" i="20"/>
  <c r="D39" i="20" s="1"/>
  <c r="E39" i="20" s="1"/>
  <c r="F39" i="20" s="1"/>
  <c r="G26" i="20"/>
  <c r="D26" i="20"/>
  <c r="E26" i="20" s="1"/>
  <c r="F26" i="20" s="1"/>
  <c r="G25" i="20"/>
  <c r="D25" i="20"/>
  <c r="D37" i="20" s="1"/>
  <c r="E37" i="20" s="1"/>
  <c r="F37" i="20" s="1"/>
  <c r="G24" i="20"/>
  <c r="D24" i="20"/>
  <c r="E24" i="20" s="1"/>
  <c r="F24" i="20" s="1"/>
  <c r="G23" i="20"/>
  <c r="D23" i="20"/>
  <c r="G22" i="20"/>
  <c r="D22" i="20"/>
  <c r="D34" i="20" s="1"/>
  <c r="E34" i="20" s="1"/>
  <c r="F34" i="20" s="1"/>
  <c r="D21" i="20"/>
  <c r="D33" i="20" s="1"/>
  <c r="G20" i="20"/>
  <c r="E20" i="20"/>
  <c r="F20" i="20" s="1"/>
  <c r="G19" i="20"/>
  <c r="E19" i="20"/>
  <c r="F19" i="20" s="1"/>
  <c r="G18" i="20"/>
  <c r="E18" i="20"/>
  <c r="F18" i="20" s="1"/>
  <c r="G17" i="20"/>
  <c r="E17" i="20"/>
  <c r="F17" i="20" s="1"/>
  <c r="G16" i="20"/>
  <c r="E16" i="20"/>
  <c r="F16" i="20" s="1"/>
  <c r="G15" i="20"/>
  <c r="E15" i="20"/>
  <c r="F15" i="20" s="1"/>
  <c r="G14" i="20"/>
  <c r="E14" i="20"/>
  <c r="F14" i="20" s="1"/>
  <c r="G13" i="20"/>
  <c r="E13" i="20"/>
  <c r="F13" i="20" s="1"/>
  <c r="G12" i="20"/>
  <c r="E12" i="20"/>
  <c r="F12" i="20" s="1"/>
  <c r="G11" i="20"/>
  <c r="E11" i="20"/>
  <c r="F11" i="20" s="1"/>
  <c r="G10" i="20"/>
  <c r="E10" i="20"/>
  <c r="F10" i="20" s="1"/>
  <c r="E9" i="20"/>
  <c r="F9" i="20" s="1"/>
  <c r="B39" i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J30" i="20"/>
  <c r="L31" i="20" s="1"/>
  <c r="J29" i="20"/>
  <c r="L30" i="20" s="1"/>
  <c r="J28" i="20"/>
  <c r="L29" i="20" s="1"/>
  <c r="N25" i="1"/>
  <c r="J27" i="20" s="1"/>
  <c r="L28" i="20" s="1"/>
  <c r="N24" i="1"/>
  <c r="J26" i="20" s="1"/>
  <c r="L27" i="20" s="1"/>
  <c r="N23" i="1"/>
  <c r="J25" i="20" s="1"/>
  <c r="L26" i="20" s="1"/>
  <c r="N22" i="1"/>
  <c r="J24" i="20" s="1"/>
  <c r="L25" i="20" s="1"/>
  <c r="N21" i="1"/>
  <c r="J23" i="20" s="1"/>
  <c r="L24" i="20" s="1"/>
  <c r="N20" i="1"/>
  <c r="J22" i="20" s="1"/>
  <c r="L23" i="20" s="1"/>
  <c r="N19" i="1"/>
  <c r="J21" i="20" s="1"/>
  <c r="L22" i="20" s="1"/>
  <c r="N18" i="1"/>
  <c r="J20" i="20" s="1"/>
  <c r="L21" i="20" s="1"/>
  <c r="N17" i="1"/>
  <c r="J19" i="20" s="1"/>
  <c r="L20" i="20" s="1"/>
  <c r="N16" i="1"/>
  <c r="J18" i="20" s="1"/>
  <c r="L19" i="20" s="1"/>
  <c r="N15" i="1"/>
  <c r="J17" i="20" s="1"/>
  <c r="L18" i="20" s="1"/>
  <c r="N14" i="1"/>
  <c r="J16" i="20" s="1"/>
  <c r="L17" i="20" s="1"/>
  <c r="N13" i="1"/>
  <c r="J15" i="20" s="1"/>
  <c r="L16" i="20" s="1"/>
  <c r="N12" i="1"/>
  <c r="J14" i="20" s="1"/>
  <c r="L15" i="20" s="1"/>
  <c r="N11" i="1"/>
  <c r="J13" i="20" s="1"/>
  <c r="N10" i="1"/>
  <c r="J12" i="20" s="1"/>
  <c r="L12" i="20" s="1"/>
  <c r="N9" i="1"/>
  <c r="J11" i="20" s="1"/>
  <c r="L11" i="20" s="1"/>
  <c r="N8" i="1"/>
  <c r="J10" i="20" s="1"/>
  <c r="L10" i="20" s="1"/>
  <c r="L13" i="20" l="1"/>
  <c r="L14" i="20"/>
  <c r="D36" i="20"/>
  <c r="E36" i="20" s="1"/>
  <c r="F36" i="20" s="1"/>
  <c r="E244" i="20"/>
  <c r="F244" i="20" s="1"/>
  <c r="E22" i="20"/>
  <c r="F22" i="20" s="1"/>
  <c r="E25" i="20"/>
  <c r="F25" i="20" s="1"/>
  <c r="E247" i="20"/>
  <c r="F247" i="20" s="1"/>
  <c r="D44" i="20"/>
  <c r="D56" i="20" s="1"/>
  <c r="E56" i="20" s="1"/>
  <c r="F56" i="20" s="1"/>
  <c r="D38" i="20"/>
  <c r="D46" i="20"/>
  <c r="E46" i="20" s="1"/>
  <c r="F46" i="20" s="1"/>
  <c r="D40" i="20"/>
  <c r="D52" i="20" s="1"/>
  <c r="D35" i="20"/>
  <c r="E23" i="20"/>
  <c r="F23" i="20" s="1"/>
  <c r="D41" i="20"/>
  <c r="E29" i="20"/>
  <c r="F29" i="20" s="1"/>
  <c r="E33" i="20"/>
  <c r="F33" i="20" s="1"/>
  <c r="D45" i="20"/>
  <c r="D42" i="20"/>
  <c r="E30" i="20"/>
  <c r="F30" i="20" s="1"/>
  <c r="B149" i="20"/>
  <c r="B147" i="20"/>
  <c r="D51" i="20"/>
  <c r="E27" i="20"/>
  <c r="F27" i="20" s="1"/>
  <c r="D43" i="20"/>
  <c r="E31" i="20"/>
  <c r="F31" i="20" s="1"/>
  <c r="D49" i="20"/>
  <c r="E21" i="20"/>
  <c r="F21" i="20" s="1"/>
  <c r="B148" i="20"/>
  <c r="B162" i="20"/>
  <c r="E246" i="20"/>
  <c r="F246" i="20" s="1"/>
  <c r="E245" i="20"/>
  <c r="F245" i="20" s="1"/>
  <c r="O52" i="1"/>
  <c r="O41" i="1"/>
  <c r="O45" i="1"/>
  <c r="O42" i="1"/>
  <c r="O43" i="1"/>
  <c r="D48" i="20" l="1"/>
  <c r="D60" i="20" s="1"/>
  <c r="C64" i="1"/>
  <c r="E40" i="20"/>
  <c r="F40" i="20" s="1"/>
  <c r="D58" i="20"/>
  <c r="D70" i="20" s="1"/>
  <c r="E44" i="20"/>
  <c r="F44" i="20" s="1"/>
  <c r="D68" i="20"/>
  <c r="D80" i="20" s="1"/>
  <c r="E38" i="20"/>
  <c r="F38" i="20" s="1"/>
  <c r="D50" i="20"/>
  <c r="O47" i="1"/>
  <c r="O39" i="1"/>
  <c r="O56" i="1"/>
  <c r="O48" i="1"/>
  <c r="B161" i="20"/>
  <c r="E51" i="20"/>
  <c r="F51" i="20" s="1"/>
  <c r="D63" i="20"/>
  <c r="E42" i="20"/>
  <c r="F42" i="20" s="1"/>
  <c r="D54" i="20"/>
  <c r="B159" i="20"/>
  <c r="E52" i="20"/>
  <c r="F52" i="20" s="1"/>
  <c r="D64" i="20"/>
  <c r="D55" i="20"/>
  <c r="E43" i="20"/>
  <c r="F43" i="20" s="1"/>
  <c r="D47" i="20"/>
  <c r="E35" i="20"/>
  <c r="F35" i="20" s="1"/>
  <c r="B160" i="20"/>
  <c r="D61" i="20"/>
  <c r="E49" i="20"/>
  <c r="F49" i="20" s="1"/>
  <c r="D53" i="20"/>
  <c r="E41" i="20"/>
  <c r="F41" i="20" s="1"/>
  <c r="E45" i="20"/>
  <c r="F45" i="20" s="1"/>
  <c r="D57" i="20"/>
  <c r="O51" i="1"/>
  <c r="O44" i="1"/>
  <c r="O55" i="1"/>
  <c r="O50" i="1"/>
  <c r="O49" i="1"/>
  <c r="O40" i="1"/>
  <c r="O54" i="1"/>
  <c r="O53" i="1"/>
  <c r="O46" i="1"/>
  <c r="E48" i="20" l="1"/>
  <c r="F48" i="20" s="1"/>
  <c r="D64" i="1"/>
  <c r="E68" i="20"/>
  <c r="F68" i="20" s="1"/>
  <c r="E58" i="20"/>
  <c r="F58" i="20" s="1"/>
  <c r="E50" i="20"/>
  <c r="F50" i="20" s="1"/>
  <c r="D62" i="20"/>
  <c r="D69" i="20"/>
  <c r="E57" i="20"/>
  <c r="F57" i="20" s="1"/>
  <c r="E47" i="20"/>
  <c r="F47" i="20" s="1"/>
  <c r="D59" i="20"/>
  <c r="D73" i="20"/>
  <c r="E61" i="20"/>
  <c r="F61" i="20" s="1"/>
  <c r="E80" i="20"/>
  <c r="F80" i="20" s="1"/>
  <c r="D92" i="20"/>
  <c r="E64" i="20"/>
  <c r="F64" i="20" s="1"/>
  <c r="D76" i="20"/>
  <c r="D66" i="20"/>
  <c r="E54" i="20"/>
  <c r="F54" i="20" s="1"/>
  <c r="D65" i="20"/>
  <c r="E53" i="20"/>
  <c r="F53" i="20" s="1"/>
  <c r="E60" i="20"/>
  <c r="F60" i="20" s="1"/>
  <c r="D72" i="20"/>
  <c r="E63" i="20"/>
  <c r="F63" i="20" s="1"/>
  <c r="D75" i="20"/>
  <c r="E55" i="20"/>
  <c r="F55" i="20" s="1"/>
  <c r="D67" i="20"/>
  <c r="D82" i="20"/>
  <c r="E70" i="20"/>
  <c r="F70" i="20" s="1"/>
  <c r="E64" i="1" l="1"/>
  <c r="D74" i="20"/>
  <c r="E62" i="20"/>
  <c r="F62" i="20" s="1"/>
  <c r="E67" i="20"/>
  <c r="F67" i="20" s="1"/>
  <c r="D79" i="20"/>
  <c r="D77" i="20"/>
  <c r="E65" i="20"/>
  <c r="F65" i="20" s="1"/>
  <c r="D87" i="20"/>
  <c r="E75" i="20"/>
  <c r="F75" i="20" s="1"/>
  <c r="D78" i="20"/>
  <c r="E66" i="20"/>
  <c r="F66" i="20" s="1"/>
  <c r="E73" i="20"/>
  <c r="F73" i="20" s="1"/>
  <c r="D85" i="20"/>
  <c r="D71" i="20"/>
  <c r="E59" i="20"/>
  <c r="F59" i="20" s="1"/>
  <c r="E82" i="20"/>
  <c r="F82" i="20" s="1"/>
  <c r="D94" i="20"/>
  <c r="D84" i="20"/>
  <c r="E72" i="20"/>
  <c r="F72" i="20" s="1"/>
  <c r="D88" i="20"/>
  <c r="E76" i="20"/>
  <c r="F76" i="20" s="1"/>
  <c r="D104" i="20"/>
  <c r="E92" i="20"/>
  <c r="F92" i="20" s="1"/>
  <c r="D81" i="20"/>
  <c r="E69" i="20"/>
  <c r="F69" i="20" s="1"/>
  <c r="F64" i="1" l="1"/>
  <c r="E74" i="20"/>
  <c r="F74" i="20" s="1"/>
  <c r="D86" i="20"/>
  <c r="E81" i="20"/>
  <c r="F81" i="20" s="1"/>
  <c r="D93" i="20"/>
  <c r="E87" i="20"/>
  <c r="F87" i="20" s="1"/>
  <c r="D99" i="20"/>
  <c r="D106" i="20"/>
  <c r="E94" i="20"/>
  <c r="F94" i="20" s="1"/>
  <c r="E104" i="20"/>
  <c r="F104" i="20" s="1"/>
  <c r="D116" i="20"/>
  <c r="E71" i="20"/>
  <c r="F71" i="20" s="1"/>
  <c r="D83" i="20"/>
  <c r="D89" i="20"/>
  <c r="E77" i="20"/>
  <c r="F77" i="20" s="1"/>
  <c r="E85" i="20"/>
  <c r="F85" i="20" s="1"/>
  <c r="D97" i="20"/>
  <c r="D100" i="20"/>
  <c r="E88" i="20"/>
  <c r="F88" i="20" s="1"/>
  <c r="E79" i="20"/>
  <c r="F79" i="20" s="1"/>
  <c r="D91" i="20"/>
  <c r="D96" i="20"/>
  <c r="E84" i="20"/>
  <c r="F84" i="20" s="1"/>
  <c r="D90" i="20"/>
  <c r="E78" i="20"/>
  <c r="F78" i="20" s="1"/>
  <c r="G64" i="1" l="1"/>
  <c r="D98" i="20"/>
  <c r="E86" i="20"/>
  <c r="F86" i="20" s="1"/>
  <c r="E100" i="20"/>
  <c r="F100" i="20" s="1"/>
  <c r="D112" i="20"/>
  <c r="D128" i="20"/>
  <c r="E116" i="20"/>
  <c r="F116" i="20" s="1"/>
  <c r="E97" i="20"/>
  <c r="F97" i="20" s="1"/>
  <c r="D109" i="20"/>
  <c r="D102" i="20"/>
  <c r="E90" i="20"/>
  <c r="F90" i="20" s="1"/>
  <c r="D118" i="20"/>
  <c r="E106" i="20"/>
  <c r="F106" i="20" s="1"/>
  <c r="E96" i="20"/>
  <c r="F96" i="20" s="1"/>
  <c r="D108" i="20"/>
  <c r="D101" i="20"/>
  <c r="E89" i="20"/>
  <c r="F89" i="20" s="1"/>
  <c r="E99" i="20"/>
  <c r="F99" i="20" s="1"/>
  <c r="D111" i="20"/>
  <c r="E91" i="20"/>
  <c r="F91" i="20" s="1"/>
  <c r="D103" i="20"/>
  <c r="E83" i="20"/>
  <c r="F83" i="20" s="1"/>
  <c r="D95" i="20"/>
  <c r="D105" i="20"/>
  <c r="E93" i="20"/>
  <c r="F93" i="20" s="1"/>
  <c r="H64" i="1" l="1"/>
  <c r="E98" i="20"/>
  <c r="F98" i="20" s="1"/>
  <c r="D110" i="20"/>
  <c r="D140" i="20"/>
  <c r="E128" i="20"/>
  <c r="F128" i="20" s="1"/>
  <c r="D115" i="20"/>
  <c r="E103" i="20"/>
  <c r="F103" i="20" s="1"/>
  <c r="E109" i="20"/>
  <c r="F109" i="20" s="1"/>
  <c r="D121" i="20"/>
  <c r="E105" i="20"/>
  <c r="F105" i="20" s="1"/>
  <c r="D117" i="20"/>
  <c r="D113" i="20"/>
  <c r="E101" i="20"/>
  <c r="F101" i="20" s="1"/>
  <c r="D107" i="20"/>
  <c r="E95" i="20"/>
  <c r="F95" i="20" s="1"/>
  <c r="D120" i="20"/>
  <c r="E108" i="20"/>
  <c r="F108" i="20" s="1"/>
  <c r="E118" i="20"/>
  <c r="F118" i="20" s="1"/>
  <c r="D130" i="20"/>
  <c r="D124" i="20"/>
  <c r="E112" i="20"/>
  <c r="F112" i="20" s="1"/>
  <c r="D123" i="20"/>
  <c r="E111" i="20"/>
  <c r="F111" i="20" s="1"/>
  <c r="D114" i="20"/>
  <c r="E102" i="20"/>
  <c r="F102" i="20" s="1"/>
  <c r="I64" i="1" l="1"/>
  <c r="E110" i="20"/>
  <c r="F110" i="20" s="1"/>
  <c r="D122" i="20"/>
  <c r="E123" i="20"/>
  <c r="F123" i="20" s="1"/>
  <c r="D135" i="20"/>
  <c r="D126" i="20"/>
  <c r="E114" i="20"/>
  <c r="F114" i="20" s="1"/>
  <c r="E117" i="20"/>
  <c r="F117" i="20" s="1"/>
  <c r="D129" i="20"/>
  <c r="D132" i="20"/>
  <c r="E120" i="20"/>
  <c r="F120" i="20" s="1"/>
  <c r="D133" i="20"/>
  <c r="E121" i="20"/>
  <c r="F121" i="20" s="1"/>
  <c r="D119" i="20"/>
  <c r="E107" i="20"/>
  <c r="F107" i="20" s="1"/>
  <c r="D127" i="20"/>
  <c r="E115" i="20"/>
  <c r="F115" i="20" s="1"/>
  <c r="E124" i="20"/>
  <c r="F124" i="20" s="1"/>
  <c r="D136" i="20"/>
  <c r="D142" i="20"/>
  <c r="E130" i="20"/>
  <c r="F130" i="20" s="1"/>
  <c r="E113" i="20"/>
  <c r="F113" i="20" s="1"/>
  <c r="D125" i="20"/>
  <c r="D152" i="20"/>
  <c r="E140" i="20"/>
  <c r="F140" i="20" s="1"/>
  <c r="J64" i="1" l="1"/>
  <c r="E122" i="20"/>
  <c r="F122" i="20" s="1"/>
  <c r="D134" i="20"/>
  <c r="D137" i="20"/>
  <c r="E125" i="20"/>
  <c r="F125" i="20" s="1"/>
  <c r="E129" i="20"/>
  <c r="F129" i="20" s="1"/>
  <c r="D141" i="20"/>
  <c r="D164" i="20"/>
  <c r="E152" i="20"/>
  <c r="F152" i="20" s="1"/>
  <c r="D139" i="20"/>
  <c r="E127" i="20"/>
  <c r="F127" i="20" s="1"/>
  <c r="D154" i="20"/>
  <c r="E142" i="20"/>
  <c r="F142" i="20" s="1"/>
  <c r="D145" i="20"/>
  <c r="E133" i="20"/>
  <c r="F133" i="20" s="1"/>
  <c r="D138" i="20"/>
  <c r="E126" i="20"/>
  <c r="F126" i="20" s="1"/>
  <c r="D131" i="20"/>
  <c r="E119" i="20"/>
  <c r="F119" i="20" s="1"/>
  <c r="D148" i="20"/>
  <c r="E136" i="20"/>
  <c r="F136" i="20" s="1"/>
  <c r="D147" i="20"/>
  <c r="E135" i="20"/>
  <c r="F135" i="20" s="1"/>
  <c r="D144" i="20"/>
  <c r="E132" i="20"/>
  <c r="F132" i="20" s="1"/>
  <c r="K64" i="1" l="1"/>
  <c r="E134" i="20"/>
  <c r="F134" i="20" s="1"/>
  <c r="D146" i="20"/>
  <c r="D156" i="20"/>
  <c r="E144" i="20"/>
  <c r="F144" i="20" s="1"/>
  <c r="E145" i="20"/>
  <c r="F145" i="20" s="1"/>
  <c r="D157" i="20"/>
  <c r="D160" i="20"/>
  <c r="E148" i="20"/>
  <c r="F148" i="20" s="1"/>
  <c r="D153" i="20"/>
  <c r="E141" i="20"/>
  <c r="F141" i="20" s="1"/>
  <c r="D166" i="20"/>
  <c r="E154" i="20"/>
  <c r="F154" i="20" s="1"/>
  <c r="E138" i="20"/>
  <c r="F138" i="20" s="1"/>
  <c r="D150" i="20"/>
  <c r="D176" i="20"/>
  <c r="E164" i="20"/>
  <c r="F164" i="20" s="1"/>
  <c r="D159" i="20"/>
  <c r="E147" i="20"/>
  <c r="F147" i="20" s="1"/>
  <c r="D143" i="20"/>
  <c r="E131" i="20"/>
  <c r="F131" i="20" s="1"/>
  <c r="E139" i="20"/>
  <c r="F139" i="20" s="1"/>
  <c r="D151" i="20"/>
  <c r="D149" i="20"/>
  <c r="E137" i="20"/>
  <c r="F137" i="20" s="1"/>
  <c r="L64" i="1" l="1"/>
  <c r="D158" i="20"/>
  <c r="E146" i="20"/>
  <c r="F146" i="20" s="1"/>
  <c r="D169" i="20"/>
  <c r="E157" i="20"/>
  <c r="F157" i="20" s="1"/>
  <c r="D155" i="20"/>
  <c r="Q9" i="20" s="1"/>
  <c r="E143" i="20"/>
  <c r="F143" i="20" s="1"/>
  <c r="D178" i="20"/>
  <c r="E166" i="20"/>
  <c r="F166" i="20" s="1"/>
  <c r="D161" i="20"/>
  <c r="E149" i="20"/>
  <c r="F149" i="20" s="1"/>
  <c r="E176" i="20"/>
  <c r="F176" i="20" s="1"/>
  <c r="D188" i="20"/>
  <c r="D172" i="20"/>
  <c r="E160" i="20"/>
  <c r="F160" i="20" s="1"/>
  <c r="D163" i="20"/>
  <c r="E151" i="20"/>
  <c r="F151" i="20" s="1"/>
  <c r="D162" i="20"/>
  <c r="E150" i="20"/>
  <c r="F150" i="20" s="1"/>
  <c r="D171" i="20"/>
  <c r="E159" i="20"/>
  <c r="F159" i="20" s="1"/>
  <c r="D165" i="20"/>
  <c r="E153" i="20"/>
  <c r="F153" i="20" s="1"/>
  <c r="D168" i="20"/>
  <c r="E156" i="20"/>
  <c r="F156" i="20" s="1"/>
  <c r="M64" i="1" l="1"/>
  <c r="D170" i="20"/>
  <c r="E158" i="20"/>
  <c r="F158" i="20" s="1"/>
  <c r="E165" i="20"/>
  <c r="F165" i="20" s="1"/>
  <c r="D177" i="20"/>
  <c r="D184" i="20"/>
  <c r="E172" i="20"/>
  <c r="F172" i="20" s="1"/>
  <c r="E155" i="20"/>
  <c r="F155" i="20" s="1"/>
  <c r="D167" i="20"/>
  <c r="D200" i="20"/>
  <c r="E188" i="20"/>
  <c r="F188" i="20" s="1"/>
  <c r="E171" i="20"/>
  <c r="F171" i="20" s="1"/>
  <c r="D183" i="20"/>
  <c r="E169" i="20"/>
  <c r="F169" i="20" s="1"/>
  <c r="D181" i="20"/>
  <c r="E168" i="20"/>
  <c r="F168" i="20" s="1"/>
  <c r="D180" i="20"/>
  <c r="D175" i="20"/>
  <c r="E163" i="20"/>
  <c r="F163" i="20" s="1"/>
  <c r="D190" i="20"/>
  <c r="E178" i="20"/>
  <c r="F178" i="20" s="1"/>
  <c r="D174" i="20"/>
  <c r="E162" i="20"/>
  <c r="F162" i="20" s="1"/>
  <c r="D173" i="20"/>
  <c r="E161" i="20"/>
  <c r="F161" i="20" s="1"/>
  <c r="E170" i="20" l="1"/>
  <c r="F170" i="20" s="1"/>
  <c r="D182" i="20"/>
  <c r="D187" i="20"/>
  <c r="E175" i="20"/>
  <c r="F175" i="20" s="1"/>
  <c r="D212" i="20"/>
  <c r="E200" i="20"/>
  <c r="F200" i="20" s="1"/>
  <c r="D192" i="20"/>
  <c r="E180" i="20"/>
  <c r="F180" i="20" s="1"/>
  <c r="D179" i="20"/>
  <c r="E167" i="20"/>
  <c r="F167" i="20" s="1"/>
  <c r="D185" i="20"/>
  <c r="E173" i="20"/>
  <c r="F173" i="20" s="1"/>
  <c r="E181" i="20"/>
  <c r="F181" i="20" s="1"/>
  <c r="D193" i="20"/>
  <c r="D196" i="20"/>
  <c r="E184" i="20"/>
  <c r="F184" i="20" s="1"/>
  <c r="D186" i="20"/>
  <c r="E174" i="20"/>
  <c r="F174" i="20" s="1"/>
  <c r="E183" i="20"/>
  <c r="F183" i="20" s="1"/>
  <c r="D195" i="20"/>
  <c r="E177" i="20"/>
  <c r="F177" i="20" s="1"/>
  <c r="D189" i="20"/>
  <c r="D202" i="20"/>
  <c r="E190" i="20"/>
  <c r="F190" i="20" s="1"/>
  <c r="E182" i="20" l="1"/>
  <c r="F182" i="20" s="1"/>
  <c r="D194" i="20"/>
  <c r="D208" i="20"/>
  <c r="E196" i="20"/>
  <c r="F196" i="20" s="1"/>
  <c r="D204" i="20"/>
  <c r="E192" i="20"/>
  <c r="F192" i="20" s="1"/>
  <c r="E202" i="20"/>
  <c r="F202" i="20" s="1"/>
  <c r="D214" i="20"/>
  <c r="D198" i="20"/>
  <c r="E186" i="20"/>
  <c r="F186" i="20" s="1"/>
  <c r="D191" i="20"/>
  <c r="E179" i="20"/>
  <c r="F179" i="20" s="1"/>
  <c r="E189" i="20"/>
  <c r="F189" i="20" s="1"/>
  <c r="D201" i="20"/>
  <c r="D224" i="20"/>
  <c r="E212" i="20"/>
  <c r="F212" i="20" s="1"/>
  <c r="E195" i="20"/>
  <c r="F195" i="20" s="1"/>
  <c r="D207" i="20"/>
  <c r="D205" i="20"/>
  <c r="E193" i="20"/>
  <c r="F193" i="20" s="1"/>
  <c r="E185" i="20"/>
  <c r="F185" i="20" s="1"/>
  <c r="D197" i="20"/>
  <c r="D199" i="20"/>
  <c r="E187" i="20"/>
  <c r="F187" i="20" s="1"/>
  <c r="E194" i="20" l="1"/>
  <c r="F194" i="20" s="1"/>
  <c r="D206" i="20"/>
  <c r="D211" i="20"/>
  <c r="E199" i="20"/>
  <c r="F199" i="20" s="1"/>
  <c r="E224" i="20"/>
  <c r="F224" i="20" s="1"/>
  <c r="D236" i="20"/>
  <c r="E236" i="20" s="1"/>
  <c r="F236" i="20" s="1"/>
  <c r="E198" i="20"/>
  <c r="F198" i="20" s="1"/>
  <c r="D210" i="20"/>
  <c r="E197" i="20"/>
  <c r="F197" i="20" s="1"/>
  <c r="D209" i="20"/>
  <c r="D213" i="20"/>
  <c r="E201" i="20"/>
  <c r="F201" i="20" s="1"/>
  <c r="E214" i="20"/>
  <c r="F214" i="20" s="1"/>
  <c r="D226" i="20"/>
  <c r="E226" i="20" s="1"/>
  <c r="F226" i="20" s="1"/>
  <c r="D217" i="20"/>
  <c r="E205" i="20"/>
  <c r="F205" i="20" s="1"/>
  <c r="D216" i="20"/>
  <c r="E204" i="20"/>
  <c r="F204" i="20" s="1"/>
  <c r="D219" i="20"/>
  <c r="E207" i="20"/>
  <c r="F207" i="20" s="1"/>
  <c r="D203" i="20"/>
  <c r="E191" i="20"/>
  <c r="F191" i="20" s="1"/>
  <c r="E208" i="20"/>
  <c r="F208" i="20" s="1"/>
  <c r="D220" i="20"/>
  <c r="E206" i="20" l="1"/>
  <c r="F206" i="20" s="1"/>
  <c r="D218" i="20"/>
  <c r="D232" i="20"/>
  <c r="E232" i="20" s="1"/>
  <c r="F232" i="20" s="1"/>
  <c r="E220" i="20"/>
  <c r="F220" i="20" s="1"/>
  <c r="D222" i="20"/>
  <c r="E210" i="20"/>
  <c r="F210" i="20" s="1"/>
  <c r="D221" i="20"/>
  <c r="E209" i="20"/>
  <c r="F209" i="20" s="1"/>
  <c r="D229" i="20"/>
  <c r="E229" i="20" s="1"/>
  <c r="F229" i="20" s="1"/>
  <c r="E217" i="20"/>
  <c r="F217" i="20" s="1"/>
  <c r="E219" i="20"/>
  <c r="F219" i="20" s="1"/>
  <c r="D231" i="20"/>
  <c r="E231" i="20" s="1"/>
  <c r="F231" i="20" s="1"/>
  <c r="E203" i="20"/>
  <c r="F203" i="20" s="1"/>
  <c r="D215" i="20"/>
  <c r="E216" i="20"/>
  <c r="F216" i="20" s="1"/>
  <c r="D228" i="20"/>
  <c r="E228" i="20" s="1"/>
  <c r="F228" i="20" s="1"/>
  <c r="E213" i="20"/>
  <c r="F213" i="20" s="1"/>
  <c r="D225" i="20"/>
  <c r="E211" i="20"/>
  <c r="F211" i="20" s="1"/>
  <c r="D223" i="20"/>
  <c r="E218" i="20" l="1"/>
  <c r="F218" i="20" s="1"/>
  <c r="D230" i="20"/>
  <c r="E230" i="20" s="1"/>
  <c r="F230" i="20" s="1"/>
  <c r="D233" i="20"/>
  <c r="E233" i="20" s="1"/>
  <c r="F233" i="20" s="1"/>
  <c r="E221" i="20"/>
  <c r="F221" i="20" s="1"/>
  <c r="D227" i="20"/>
  <c r="E227" i="20" s="1"/>
  <c r="F227" i="20" s="1"/>
  <c r="E215" i="20"/>
  <c r="F215" i="20" s="1"/>
  <c r="D237" i="20"/>
  <c r="E225" i="20"/>
  <c r="F225" i="20" s="1"/>
  <c r="E222" i="20"/>
  <c r="F222" i="20" s="1"/>
  <c r="D234" i="20"/>
  <c r="E234" i="20" s="1"/>
  <c r="F234" i="20" s="1"/>
  <c r="D235" i="20"/>
  <c r="E235" i="20" s="1"/>
  <c r="F235" i="20" s="1"/>
  <c r="E223" i="20"/>
  <c r="F223" i="20" s="1"/>
  <c r="Q10" i="20"/>
  <c r="D238" i="20" l="1"/>
  <c r="E237" i="20"/>
  <c r="F237" i="20" s="1"/>
  <c r="D239" i="20" l="1"/>
  <c r="E238" i="20"/>
  <c r="F238" i="20" s="1"/>
  <c r="D240" i="20" l="1"/>
  <c r="E239" i="20"/>
  <c r="F239" i="20" s="1"/>
  <c r="D241" i="20" l="1"/>
  <c r="E240" i="20"/>
  <c r="F240" i="20" s="1"/>
  <c r="D242" i="20" l="1"/>
  <c r="E242" i="20" s="1"/>
  <c r="F242" i="20" s="1"/>
  <c r="E241" i="20"/>
  <c r="F241" i="20" s="1"/>
</calcChain>
</file>

<file path=xl/sharedStrings.xml><?xml version="1.0" encoding="utf-8"?>
<sst xmlns="http://schemas.openxmlformats.org/spreadsheetml/2006/main" count="357" uniqueCount="71">
  <si>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</si>
  <si>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</si>
  <si>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</si>
  <si>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</si>
  <si>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</si>
  <si>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</si>
  <si>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</si>
  <si>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</si>
  <si>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</si>
  <si>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</si>
  <si>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</si>
  <si>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</si>
  <si>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</si>
  <si>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Date</t>
  </si>
  <si>
    <t>Change in</t>
  </si>
  <si>
    <t>Registry</t>
  </si>
  <si>
    <t>Revenue</t>
  </si>
  <si>
    <t>from</t>
  </si>
  <si>
    <t>Previous Year</t>
  </si>
  <si>
    <t>Calendar</t>
  </si>
  <si>
    <t>Year</t>
  </si>
  <si>
    <t>Plotting</t>
  </si>
  <si>
    <t>Zero Percent Line</t>
  </si>
  <si>
    <t xml:space="preserve">Chart labels </t>
  </si>
  <si>
    <t>Monthly CPA Trust Fund Deposits from Registries of Deeds</t>
  </si>
  <si>
    <t>Cumulative CPA Trust Fund Deposits from Registries of Deeds</t>
  </si>
  <si>
    <t>Total</t>
  </si>
  <si>
    <t>Previous FY Δ</t>
  </si>
  <si>
    <t>Fiscal</t>
  </si>
  <si>
    <t xml:space="preserve">Department of Revenue website &gt; </t>
  </si>
  <si>
    <t>Invisible Bar Graph</t>
  </si>
  <si>
    <t>https://www.mass.gov/lists/blue-book-reports-department-of-revenue#fy2023-</t>
  </si>
  <si>
    <t>From State</t>
  </si>
  <si>
    <t>Surplus</t>
  </si>
  <si>
    <t>Transfers</t>
  </si>
  <si>
    <t>Including</t>
  </si>
  <si>
    <t>FY02</t>
  </si>
  <si>
    <t>FY03</t>
  </si>
  <si>
    <t>FY04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</si>
  <si>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</si>
  <si>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</si>
  <si>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</si>
  <si>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</si>
  <si>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</si>
  <si>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</si>
  <si>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</si>
  <si>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</si>
  <si>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</si>
  <si>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</si>
  <si>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</si>
  <si>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</si>
  <si>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</si>
  <si>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</si>
  <si>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</si>
  <si>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</si>
  <si>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</si>
  <si>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</si>
  <si>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</si>
  <si>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</si>
  <si>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</si>
  <si>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Trust Fund</t>
  </si>
  <si>
    <t>Annual Trust Fund Revenue</t>
  </si>
  <si>
    <t>Fraction of</t>
  </si>
  <si>
    <t>State Match</t>
  </si>
  <si>
    <t>Groton's</t>
  </si>
  <si>
    <t>16 September 2025  15:30 EDT</t>
  </si>
  <si>
    <t>FY26</t>
  </si>
  <si>
    <t>4,067,597 4,348,375</t>
  </si>
  <si>
    <t>Collected</t>
  </si>
  <si>
    <t>Distributed</t>
  </si>
  <si>
    <t>Date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</si>
</sst>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d\ mmmm\ yyyy\ \ \ \ \ hh:mm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6" fontId="1" fillId="2" borderId="1" xfId="1" applyNumberFormat="1"/>
    <xf numFmtId="6" fontId="2" fillId="3" borderId="1" xfId="2" applyNumberFormat="1"/>
    <xf numFmtId="10" fontId="2" fillId="3" borderId="1" xfId="2" applyNumberFormat="1" applyAlignment="1">
      <alignment horizontal="center"/>
    </xf>
    <xf numFmtId="6" fontId="1" fillId="2" borderId="2" xfId="1" applyNumberFormat="1" applyBorder="1"/>
    <xf numFmtId="6" fontId="1" fillId="2" borderId="3" xfId="1" applyNumberFormat="1" applyBorder="1"/>
    <xf numFmtId="6" fontId="1" fillId="2" borderId="4" xfId="1" applyNumberFormat="1" applyBorder="1"/>
    <xf numFmtId="10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15" fontId="0" fillId="0" borderId="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10" fontId="0" fillId="0" borderId="5" xfId="3" applyNumberFormat="1" applyFont="1" applyBorder="1" applyAlignment="1">
      <alignment horizontal="center"/>
    </xf>
    <xf numFmtId="6" fontId="1" fillId="2" borderId="6" xfId="1" applyNumberFormat="1" applyBorder="1"/>
    <xf numFmtId="10" fontId="2" fillId="3" borderId="1" xfId="3" applyNumberFormat="1" applyFont="1" applyFill="1" applyBorder="1" applyAlignment="1">
      <alignment horizontal="center"/>
    </xf>
    <xf numFmtId="0" fontId="4" fillId="0" borderId="0" xfId="4"/>
    <xf numFmtId="6" fontId="0" fillId="0" borderId="0" xfId="0" applyNumberFormat="1"/>
    <xf numFmtId="164" fontId="0" fillId="0" borderId="0" xfId="0" applyNumberFormat="1" applyAlignment="1">
      <alignment horizontal="center"/>
    </xf>
    <xf numFmtId="3" fontId="0" fillId="0" borderId="0" xfId="0" applyNumberFormat="1"/>
    <xf numFmtId="8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5">
    <cellStyle name="Calculation" xfId="2" builtinId="22"/>
    <cellStyle name="Hyperlink" xfId="4" builtinId="8"/>
    <cellStyle name="Input" xfId="1" builtinId="20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9E39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CPA Trust Fund Revenue from the</a:t>
            </a:r>
            <a:r>
              <a:rPr lang="en-US" baseline="0"/>
              <a:t> Registries of Deeds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70C0"/>
              </a:solidFill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7B-4DDD-A1A2-3C5460DBBC0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77B-4DDD-A1A2-3C5460DBBC0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7B-4DDD-A1A2-3C5460DBBC0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77B-4DDD-A1A2-3C5460DBBC0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77B-4DDD-A1A2-3C5460DBBC0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77B-4DDD-A1A2-3C5460DBBC0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77B-4DDD-A1A2-3C5460DBBC0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77B-4DDD-A1A2-3C5460DBBC0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77B-4DDD-A1A2-3C5460DBBC0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77B-4DDD-A1A2-3C5460DBBC0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77B-4DDD-A1A2-3C5460DBBC06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577B-4DDD-A1A2-3C5460DBBC06}"/>
              </c:ext>
            </c:extLst>
          </c:dPt>
          <c:dLbls>
            <c:dLbl>
              <c:idx val="11"/>
              <c:layout>
                <c:manualLayout>
                  <c:x val="1.0262645948057682E-2"/>
                  <c:y val="2.01941847617630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7B-4DDD-A1A2-3C5460DBBC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480000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'Trust Fund Data'!$A$8:$A$32</c:f>
              <c:strCache>
                <c:ptCount val="25"/>
                <c:pt idx="0">
                  <c:v>FY02</c:v>
                </c:pt>
                <c:pt idx="1">
                  <c:v>FY03</c:v>
                </c:pt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  <c:pt idx="14">
                  <c:v>FY16</c:v>
                </c:pt>
                <c:pt idx="15">
                  <c:v>FY17</c:v>
                </c:pt>
                <c:pt idx="16">
                  <c:v>FY18</c:v>
                </c:pt>
                <c:pt idx="17">
                  <c:v>FY19</c:v>
                </c:pt>
                <c:pt idx="18">
                  <c:v>FY20</c:v>
                </c:pt>
                <c:pt idx="19">
                  <c:v>FY21</c:v>
                </c:pt>
                <c:pt idx="20">
                  <c:v>FY22</c:v>
                </c:pt>
                <c:pt idx="21">
                  <c:v>FY23</c:v>
                </c:pt>
                <c:pt idx="22">
                  <c:v>FY24</c:v>
                </c:pt>
                <c:pt idx="23">
                  <c:v>FY25</c:v>
                </c:pt>
                <c:pt idx="24">
                  <c:v>FY26</c:v>
                </c:pt>
              </c:strCache>
            </c:strRef>
          </c:cat>
          <c:val>
            <c:numRef>
              <c:f>'Trust Fund Data'!$N$8:$N$32</c:f>
              <c:numCache>
                <c:formatCode>"$"#,##0_);[Red]\("$"#,##0\)</c:formatCode>
                <c:ptCount val="25"/>
                <c:pt idx="0">
                  <c:v>42450733.5</c:v>
                </c:pt>
                <c:pt idx="1">
                  <c:v>53502884.859999999</c:v>
                </c:pt>
                <c:pt idx="2">
                  <c:v>50519955</c:v>
                </c:pt>
                <c:pt idx="3">
                  <c:v>37406197</c:v>
                </c:pt>
                <c:pt idx="4">
                  <c:v>36087985</c:v>
                </c:pt>
                <c:pt idx="5">
                  <c:v>31914200</c:v>
                </c:pt>
                <c:pt idx="6">
                  <c:v>27136254</c:v>
                </c:pt>
                <c:pt idx="7">
                  <c:v>25136225</c:v>
                </c:pt>
                <c:pt idx="8">
                  <c:v>26289350</c:v>
                </c:pt>
                <c:pt idx="9">
                  <c:v>26637700</c:v>
                </c:pt>
                <c:pt idx="10">
                  <c:v>27363150</c:v>
                </c:pt>
                <c:pt idx="11">
                  <c:v>30598030</c:v>
                </c:pt>
                <c:pt idx="12">
                  <c:v>23770610</c:v>
                </c:pt>
                <c:pt idx="13">
                  <c:v>23608330</c:v>
                </c:pt>
                <c:pt idx="14">
                  <c:v>25509150</c:v>
                </c:pt>
                <c:pt idx="15">
                  <c:v>26675500</c:v>
                </c:pt>
                <c:pt idx="16">
                  <c:v>23793880</c:v>
                </c:pt>
                <c:pt idx="17">
                  <c:v>23173800</c:v>
                </c:pt>
                <c:pt idx="18">
                  <c:v>42133787</c:v>
                </c:pt>
                <c:pt idx="19">
                  <c:v>82211889</c:v>
                </c:pt>
                <c:pt idx="20">
                  <c:v>70650181</c:v>
                </c:pt>
                <c:pt idx="21">
                  <c:v>49158000</c:v>
                </c:pt>
                <c:pt idx="22">
                  <c:v>42809979</c:v>
                </c:pt>
                <c:pt idx="23">
                  <c:v>49151825</c:v>
                </c:pt>
                <c:pt idx="24">
                  <c:v>13134347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7B-4DDD-A1A2-3C5460DB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53856"/>
        <c:axId val="111355392"/>
      </c:barChart>
      <c:catAx>
        <c:axId val="11135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111355392"/>
        <c:crosses val="autoZero"/>
        <c:auto val="1"/>
        <c:lblAlgn val="ctr"/>
        <c:lblOffset val="100"/>
        <c:noMultiLvlLbl val="0"/>
      </c:catAx>
      <c:valAx>
        <c:axId val="111355392"/>
        <c:scaling>
          <c:orientation val="minMax"/>
          <c:max val="1000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1135385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State CPA</a:t>
            </a:r>
            <a:r>
              <a:rPr lang="en-US" baseline="0"/>
              <a:t> Trust Fund Revenue by Month      FY2022 - FY2025</a:t>
            </a:r>
          </a:p>
          <a:p>
            <a:pPr>
              <a:defRPr/>
            </a:pPr>
            <a:r>
              <a:rPr lang="en-US" baseline="0"/>
              <a:t>Source:  DOR </a:t>
            </a:r>
            <a:r>
              <a:rPr lang="en-US" sz="1800" b="1" i="0" u="none" strike="noStrike" baseline="0"/>
              <a:t>Monthly Report of Collections and Refunds  (</a:t>
            </a:r>
            <a:r>
              <a:rPr lang="en-US" baseline="0"/>
              <a:t>Blue Book)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'Graph Prep'!$Q$2</c:f>
              <c:strCache>
                <c:ptCount val="1"/>
                <c:pt idx="0">
                  <c:v>FY23  (1 July 2022 - 30 June 2023)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</c:spPr>
          <c:invertIfNegative val="0"/>
          <c:cat>
            <c:strRef>
              <c:f>'Trust Fund Data'!$B$7:$M$7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'Trust Fund Data'!$B$29:$M$29</c:f>
              <c:numCache>
                <c:formatCode>"$"#,##0_);[Red]\("$"#,##0\)</c:formatCode>
                <c:ptCount val="12"/>
                <c:pt idx="0">
                  <c:v>1840875</c:v>
                </c:pt>
                <c:pt idx="1">
                  <c:v>3694975</c:v>
                </c:pt>
                <c:pt idx="2">
                  <c:v>5954300</c:v>
                </c:pt>
                <c:pt idx="3">
                  <c:v>4467925</c:v>
                </c:pt>
                <c:pt idx="4">
                  <c:v>4120575</c:v>
                </c:pt>
                <c:pt idx="5">
                  <c:v>4082300</c:v>
                </c:pt>
                <c:pt idx="6">
                  <c:v>4454025</c:v>
                </c:pt>
                <c:pt idx="7">
                  <c:v>3737826</c:v>
                </c:pt>
                <c:pt idx="8">
                  <c:v>2910038</c:v>
                </c:pt>
                <c:pt idx="9">
                  <c:v>3812861</c:v>
                </c:pt>
                <c:pt idx="10">
                  <c:v>3271723</c:v>
                </c:pt>
                <c:pt idx="11">
                  <c:v>6810577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7-496E-8A3E-D6D93F712A8F}"/>
            </c:ext>
          </c:extLst>
        </c:ser>
        <c:ser>
          <c:idx val="0"/>
          <c:order val="1"/>
          <c:tx>
            <c:strRef>
              <c:f>'Graph Prep'!$Q$3</c:f>
              <c:strCache>
                <c:ptCount val="1"/>
                <c:pt idx="0">
                  <c:v>FY24  (1 July 2023 - 30 June 2024)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</c:spPr>
          <c:invertIfNegative val="0"/>
          <c:cat>
            <c:strRef>
              <c:f>'Trust Fund Data'!$B$7:$M$7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'Trust Fund Data'!$B$30:$M$30</c:f>
              <c:numCache>
                <c:formatCode>"$"#,##0_);[Red]\("$"#,##0\)</c:formatCode>
                <c:ptCount val="12"/>
                <c:pt idx="0">
                  <c:v>1501625</c:v>
                </c:pt>
                <c:pt idx="1">
                  <c:v>3279900</c:v>
                </c:pt>
                <c:pt idx="2">
                  <c:v>3948550</c:v>
                </c:pt>
                <c:pt idx="3">
                  <c:v>3704100</c:v>
                </c:pt>
                <c:pt idx="4">
                  <c:v>3679775</c:v>
                </c:pt>
                <c:pt idx="5">
                  <c:v>3818165</c:v>
                </c:pt>
                <c:pt idx="6">
                  <c:v>3729985</c:v>
                </c:pt>
                <c:pt idx="7">
                  <c:v>4075525</c:v>
                </c:pt>
                <c:pt idx="8">
                  <c:v>2775579</c:v>
                </c:pt>
                <c:pt idx="9">
                  <c:v>2797350</c:v>
                </c:pt>
                <c:pt idx="10">
                  <c:v>3256750</c:v>
                </c:pt>
                <c:pt idx="11">
                  <c:v>6242675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7-496E-8A3E-D6D93F712A8F}"/>
            </c:ext>
          </c:extLst>
        </c:ser>
        <c:ser>
          <c:idx val="1"/>
          <c:order val="2"/>
          <c:tx>
            <c:strRef>
              <c:f>'Graph Prep'!$Q$4</c:f>
              <c:strCache>
                <c:ptCount val="1"/>
                <c:pt idx="0">
                  <c:v>FY25  (1 July 2024 - 30 June 2025)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'Trust Fund Data'!$B$7:$M$7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'Trust Fund Data'!$B$31:$M$31</c:f>
              <c:numCache>
                <c:formatCode>"$"#,##0_);[Red]\("$"#,##0\)</c:formatCode>
                <c:ptCount val="12"/>
                <c:pt idx="0">
                  <c:v>4531066</c:v>
                </c:pt>
                <c:pt idx="1">
                  <c:v>4073103</c:v>
                </c:pt>
                <c:pt idx="2">
                  <c:v>4067597</c:v>
                </c:pt>
                <c:pt idx="3">
                  <c:v>3678778</c:v>
                </c:pt>
                <c:pt idx="4">
                  <c:v>3659375</c:v>
                </c:pt>
                <c:pt idx="5">
                  <c:v>3231217</c:v>
                </c:pt>
                <c:pt idx="6">
                  <c:v>3920333</c:v>
                </c:pt>
                <c:pt idx="7">
                  <c:v>3563550</c:v>
                </c:pt>
                <c:pt idx="8">
                  <c:v>4317600</c:v>
                </c:pt>
                <c:pt idx="9">
                  <c:v>3205425</c:v>
                </c:pt>
                <c:pt idx="10">
                  <c:v>3433536</c:v>
                </c:pt>
                <c:pt idx="11">
                  <c:v>7470245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7-496E-8A3E-D6D93F712A8F}"/>
            </c:ext>
          </c:extLst>
        </c:ser>
        <c:ser>
          <c:idx val="2"/>
          <c:order val="3"/>
          <c:tx>
            <c:strRef>
              <c:f>'Graph Prep'!$Q$5</c:f>
              <c:strCache>
                <c:ptCount val="1"/>
                <c:pt idx="0">
                  <c:v>FY26  (1 July 2025 - 30 June 2026)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2060"/>
              </a:solidFill>
            </a:ln>
          </c:spPr>
          <c:invertIfNegative val="0"/>
          <c:cat>
            <c:strRef>
              <c:f>'Trust Fund Data'!$B$7:$M$7</c:f>
              <c:strCache>
                <c:ptCount val="12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</c:strCache>
            </c:strRef>
          </c:cat>
          <c:val>
            <c:numRef>
              <c:f>'Trust Fund Data'!$B$32:$M$32</c:f>
              <c:numCache>
                <c:formatCode>"$"#,##0_);[Red]\("$"#,##0\)</c:formatCode>
                <c:ptCount val="12"/>
                <c:pt idx="0">
                  <c:v>4347297</c:v>
                </c:pt>
                <c:pt idx="1">
                  <c:v>4438675</c:v>
                </c:pt>
                <c:pt idx="2">
                  <c:v>4348375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17-496E-8A3E-D6D93F712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47072"/>
        <c:axId val="120948608"/>
      </c:barChart>
      <c:catAx>
        <c:axId val="12094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948608"/>
        <c:crosses val="autoZero"/>
        <c:auto val="1"/>
        <c:lblAlgn val="ctr"/>
        <c:lblOffset val="100"/>
        <c:noMultiLvlLbl val="0"/>
      </c:catAx>
      <c:valAx>
        <c:axId val="120948608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crossAx val="12094707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0182839209780646"/>
          <c:y val="0.14070316917825779"/>
          <c:w val="0.23966725710252826"/>
          <c:h val="0.11769905880409016"/>
        </c:manualLayout>
      </c:layout>
      <c:overlay val="1"/>
      <c:spPr>
        <a:solidFill>
          <a:schemeClr val="bg1"/>
        </a:solidFill>
        <a:ln w="9525">
          <a:solidFill>
            <a:schemeClr val="tx1"/>
          </a:solidFill>
        </a:ln>
      </c:spPr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1800" b="1" i="0" baseline="0">
                <a:effectLst/>
              </a:rPr>
              <a:t>CPA Trust Fund Revenue from Registries of Deeds - Monthly Change</a:t>
            </a:r>
            <a:endParaRPr lang="en-US" sz="2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389669217534095E-2"/>
          <c:y val="9.4888403780035976E-2"/>
          <c:w val="0.86247549460535355"/>
          <c:h val="0.81017282797277457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cat>
            <c:numRef>
              <c:f>'Graph Prep'!$V$4:$V$28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'Graph Prep'!$W$4:$W$28</c:f>
              <c:numCache>
                <c:formatCode>General</c:formatCode>
                <c:ptCount val="25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  <c:pt idx="16">
                  <c:v>2.6</c:v>
                </c:pt>
                <c:pt idx="17">
                  <c:v>2.7</c:v>
                </c:pt>
                <c:pt idx="18">
                  <c:v>2.8</c:v>
                </c:pt>
                <c:pt idx="19">
                  <c:v>2.9</c:v>
                </c:pt>
                <c:pt idx="20">
                  <c:v>3</c:v>
                </c:pt>
                <c:pt idx="21">
                  <c:v>3.1</c:v>
                </c:pt>
                <c:pt idx="22">
                  <c:v>3.2</c:v>
                </c:pt>
                <c:pt idx="23">
                  <c:v>3.3</c:v>
                </c:pt>
                <c:pt idx="2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5-4656-AFCF-0DDF9880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97056"/>
        <c:axId val="122399360"/>
      </c:barChart>
      <c:scatterChart>
        <c:scatterStyle val="lineMarker"/>
        <c:varyColors val="0"/>
        <c:ser>
          <c:idx val="1"/>
          <c:order val="1"/>
          <c:spPr>
            <a:ln w="15875">
              <a:solidFill>
                <a:srgbClr val="0070C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0070C0"/>
                </a:solidFill>
              </a:ln>
            </c:spPr>
          </c:marker>
          <c:xVal>
            <c:numRef>
              <c:f>'Graph Prep'!$F$9:$F$287</c:f>
              <c:numCache>
                <c:formatCode>General</c:formatCode>
                <c:ptCount val="279"/>
                <c:pt idx="0">
                  <c:v>2002.5342465753424</c:v>
                </c:pt>
                <c:pt idx="1">
                  <c:v>2002.6191780821919</c:v>
                </c:pt>
                <c:pt idx="2">
                  <c:v>2002.7041095890411</c:v>
                </c:pt>
                <c:pt idx="3">
                  <c:v>2002.7863013698629</c:v>
                </c:pt>
                <c:pt idx="4">
                  <c:v>2002.8712328767124</c:v>
                </c:pt>
                <c:pt idx="5">
                  <c:v>2002.9534246575342</c:v>
                </c:pt>
                <c:pt idx="6">
                  <c:v>2003.0383561643835</c:v>
                </c:pt>
                <c:pt idx="7">
                  <c:v>2003.1232876712329</c:v>
                </c:pt>
                <c:pt idx="8">
                  <c:v>2003.2</c:v>
                </c:pt>
                <c:pt idx="9">
                  <c:v>2003.2849315068493</c:v>
                </c:pt>
                <c:pt idx="10">
                  <c:v>2003.3671232876711</c:v>
                </c:pt>
                <c:pt idx="11">
                  <c:v>2003.4520547945206</c:v>
                </c:pt>
                <c:pt idx="12">
                  <c:v>2003.5342465753424</c:v>
                </c:pt>
                <c:pt idx="13">
                  <c:v>2003.6191780821919</c:v>
                </c:pt>
                <c:pt idx="14">
                  <c:v>2003.7041095890411</c:v>
                </c:pt>
                <c:pt idx="15">
                  <c:v>2003.7863013698629</c:v>
                </c:pt>
                <c:pt idx="16">
                  <c:v>2003.8712328767124</c:v>
                </c:pt>
                <c:pt idx="17">
                  <c:v>2003.9534246575342</c:v>
                </c:pt>
                <c:pt idx="18">
                  <c:v>2004.0383561643835</c:v>
                </c:pt>
                <c:pt idx="19">
                  <c:v>2004.1232876712329</c:v>
                </c:pt>
                <c:pt idx="20">
                  <c:v>2004.2027397260274</c:v>
                </c:pt>
                <c:pt idx="21">
                  <c:v>2004.2876712328766</c:v>
                </c:pt>
                <c:pt idx="22">
                  <c:v>2004.3698630136987</c:v>
                </c:pt>
                <c:pt idx="23">
                  <c:v>2004.4547945205479</c:v>
                </c:pt>
                <c:pt idx="24">
                  <c:v>2004.5369863013698</c:v>
                </c:pt>
                <c:pt idx="25">
                  <c:v>2004.6219178082192</c:v>
                </c:pt>
                <c:pt idx="26">
                  <c:v>2004.7068493150684</c:v>
                </c:pt>
                <c:pt idx="27">
                  <c:v>2004.7890410958903</c:v>
                </c:pt>
                <c:pt idx="28">
                  <c:v>2004.8739726027397</c:v>
                </c:pt>
                <c:pt idx="29">
                  <c:v>2004.9561643835616</c:v>
                </c:pt>
                <c:pt idx="30">
                  <c:v>2005.0383561643835</c:v>
                </c:pt>
                <c:pt idx="31">
                  <c:v>2005.1232876712329</c:v>
                </c:pt>
                <c:pt idx="32">
                  <c:v>2005.2</c:v>
                </c:pt>
                <c:pt idx="33">
                  <c:v>2005.2849315068493</c:v>
                </c:pt>
                <c:pt idx="34">
                  <c:v>2005.3671232876711</c:v>
                </c:pt>
                <c:pt idx="35">
                  <c:v>2005.4520547945206</c:v>
                </c:pt>
                <c:pt idx="36">
                  <c:v>2005.5342465753424</c:v>
                </c:pt>
                <c:pt idx="37">
                  <c:v>2005.6191780821919</c:v>
                </c:pt>
                <c:pt idx="38">
                  <c:v>2005.7041095890411</c:v>
                </c:pt>
                <c:pt idx="39">
                  <c:v>2005.7863013698629</c:v>
                </c:pt>
                <c:pt idx="40">
                  <c:v>2005.8712328767124</c:v>
                </c:pt>
                <c:pt idx="41">
                  <c:v>2005.9534246575342</c:v>
                </c:pt>
                <c:pt idx="42">
                  <c:v>2006.0383561643835</c:v>
                </c:pt>
                <c:pt idx="43">
                  <c:v>2006.1232876712329</c:v>
                </c:pt>
                <c:pt idx="44">
                  <c:v>2006.2</c:v>
                </c:pt>
                <c:pt idx="45">
                  <c:v>2006.2849315068493</c:v>
                </c:pt>
                <c:pt idx="46">
                  <c:v>2006.3671232876711</c:v>
                </c:pt>
                <c:pt idx="47">
                  <c:v>2006.4520547945206</c:v>
                </c:pt>
                <c:pt idx="48">
                  <c:v>2006.5342465753424</c:v>
                </c:pt>
                <c:pt idx="49">
                  <c:v>2006.6191780821919</c:v>
                </c:pt>
                <c:pt idx="50">
                  <c:v>2006.7041095890411</c:v>
                </c:pt>
                <c:pt idx="51">
                  <c:v>2006.7863013698629</c:v>
                </c:pt>
                <c:pt idx="52">
                  <c:v>2006.8712328767124</c:v>
                </c:pt>
                <c:pt idx="53">
                  <c:v>2006.9534246575342</c:v>
                </c:pt>
                <c:pt idx="54">
                  <c:v>2007.0383561643835</c:v>
                </c:pt>
                <c:pt idx="55">
                  <c:v>2007.1232876712329</c:v>
                </c:pt>
                <c:pt idx="56">
                  <c:v>2007.2</c:v>
                </c:pt>
                <c:pt idx="57">
                  <c:v>2007.2849315068493</c:v>
                </c:pt>
                <c:pt idx="58">
                  <c:v>2007.3671232876711</c:v>
                </c:pt>
                <c:pt idx="59">
                  <c:v>2007.4520547945206</c:v>
                </c:pt>
                <c:pt idx="60">
                  <c:v>2007.5342465753424</c:v>
                </c:pt>
                <c:pt idx="61">
                  <c:v>2007.6191780821919</c:v>
                </c:pt>
                <c:pt idx="62">
                  <c:v>2007.7041095890411</c:v>
                </c:pt>
                <c:pt idx="63">
                  <c:v>2007.7863013698629</c:v>
                </c:pt>
                <c:pt idx="64">
                  <c:v>2007.8712328767124</c:v>
                </c:pt>
                <c:pt idx="65">
                  <c:v>2007.9534246575342</c:v>
                </c:pt>
                <c:pt idx="66">
                  <c:v>2008.0383561643835</c:v>
                </c:pt>
                <c:pt idx="67">
                  <c:v>2008.1232876712329</c:v>
                </c:pt>
                <c:pt idx="68">
                  <c:v>2008.2027397260274</c:v>
                </c:pt>
                <c:pt idx="69">
                  <c:v>2008.2876712328766</c:v>
                </c:pt>
                <c:pt idx="70">
                  <c:v>2008.3698630136987</c:v>
                </c:pt>
                <c:pt idx="71">
                  <c:v>2008.4547945205479</c:v>
                </c:pt>
                <c:pt idx="72">
                  <c:v>2008.5369863013698</c:v>
                </c:pt>
                <c:pt idx="73">
                  <c:v>2008.6219178082192</c:v>
                </c:pt>
                <c:pt idx="74">
                  <c:v>2008.7068493150684</c:v>
                </c:pt>
                <c:pt idx="75">
                  <c:v>2008.7890410958903</c:v>
                </c:pt>
                <c:pt idx="76">
                  <c:v>2008.8739726027397</c:v>
                </c:pt>
                <c:pt idx="77">
                  <c:v>2008.9561643835616</c:v>
                </c:pt>
                <c:pt idx="78">
                  <c:v>2009.0383561643835</c:v>
                </c:pt>
                <c:pt idx="79">
                  <c:v>2009.1232876712329</c:v>
                </c:pt>
                <c:pt idx="80">
                  <c:v>2009.2</c:v>
                </c:pt>
                <c:pt idx="81">
                  <c:v>2009.2849315068493</c:v>
                </c:pt>
                <c:pt idx="82">
                  <c:v>2009.3671232876711</c:v>
                </c:pt>
                <c:pt idx="83">
                  <c:v>2009.4520547945206</c:v>
                </c:pt>
                <c:pt idx="84">
                  <c:v>2009.5342465753424</c:v>
                </c:pt>
                <c:pt idx="85">
                  <c:v>2009.6191780821919</c:v>
                </c:pt>
                <c:pt idx="86">
                  <c:v>2009.7041095890411</c:v>
                </c:pt>
                <c:pt idx="87">
                  <c:v>2009.7863013698629</c:v>
                </c:pt>
                <c:pt idx="88">
                  <c:v>2009.8712328767124</c:v>
                </c:pt>
                <c:pt idx="89">
                  <c:v>2009.9534246575342</c:v>
                </c:pt>
                <c:pt idx="90">
                  <c:v>2010.0383561643835</c:v>
                </c:pt>
                <c:pt idx="91">
                  <c:v>2010.1232876712329</c:v>
                </c:pt>
                <c:pt idx="92">
                  <c:v>2010.2</c:v>
                </c:pt>
                <c:pt idx="93">
                  <c:v>2010.2849315068493</c:v>
                </c:pt>
                <c:pt idx="94">
                  <c:v>2010.3671232876711</c:v>
                </c:pt>
                <c:pt idx="95">
                  <c:v>2010.4520547945206</c:v>
                </c:pt>
                <c:pt idx="96">
                  <c:v>2010.5342465753424</c:v>
                </c:pt>
                <c:pt idx="97">
                  <c:v>2010.6191780821919</c:v>
                </c:pt>
                <c:pt idx="98">
                  <c:v>2010.7041095890411</c:v>
                </c:pt>
                <c:pt idx="99">
                  <c:v>2010.7863013698629</c:v>
                </c:pt>
                <c:pt idx="100">
                  <c:v>2010.8712328767124</c:v>
                </c:pt>
                <c:pt idx="101">
                  <c:v>2010.9534246575342</c:v>
                </c:pt>
                <c:pt idx="102">
                  <c:v>2011.0383561643835</c:v>
                </c:pt>
                <c:pt idx="103">
                  <c:v>2011.1232876712329</c:v>
                </c:pt>
                <c:pt idx="104">
                  <c:v>2011.2</c:v>
                </c:pt>
                <c:pt idx="105">
                  <c:v>2011.2849315068493</c:v>
                </c:pt>
                <c:pt idx="106">
                  <c:v>2011.3671232876711</c:v>
                </c:pt>
                <c:pt idx="107">
                  <c:v>2011.4520547945206</c:v>
                </c:pt>
                <c:pt idx="108">
                  <c:v>2011.5342465753424</c:v>
                </c:pt>
                <c:pt idx="109">
                  <c:v>2011.6191780821919</c:v>
                </c:pt>
                <c:pt idx="110">
                  <c:v>2011.7041095890411</c:v>
                </c:pt>
                <c:pt idx="111">
                  <c:v>2011.7863013698629</c:v>
                </c:pt>
                <c:pt idx="112">
                  <c:v>2011.8712328767124</c:v>
                </c:pt>
                <c:pt idx="113">
                  <c:v>2011.9534246575342</c:v>
                </c:pt>
                <c:pt idx="114">
                  <c:v>2012.0383561643835</c:v>
                </c:pt>
                <c:pt idx="115">
                  <c:v>2012.1232876712329</c:v>
                </c:pt>
                <c:pt idx="116">
                  <c:v>2012.2027397260274</c:v>
                </c:pt>
                <c:pt idx="117">
                  <c:v>2012.2876712328766</c:v>
                </c:pt>
                <c:pt idx="118">
                  <c:v>2012.3698630136987</c:v>
                </c:pt>
                <c:pt idx="119">
                  <c:v>2012.4547945205479</c:v>
                </c:pt>
                <c:pt idx="120">
                  <c:v>2012.5369863013698</c:v>
                </c:pt>
                <c:pt idx="121">
                  <c:v>2012.6219178082192</c:v>
                </c:pt>
                <c:pt idx="122">
                  <c:v>2012.7068493150684</c:v>
                </c:pt>
                <c:pt idx="123">
                  <c:v>2012.7890410958903</c:v>
                </c:pt>
                <c:pt idx="124">
                  <c:v>2012.8739726027397</c:v>
                </c:pt>
                <c:pt idx="125">
                  <c:v>2012.9561643835616</c:v>
                </c:pt>
                <c:pt idx="126">
                  <c:v>2013.0383561643835</c:v>
                </c:pt>
                <c:pt idx="127">
                  <c:v>2013.1232876712329</c:v>
                </c:pt>
                <c:pt idx="128">
                  <c:v>2013.2</c:v>
                </c:pt>
                <c:pt idx="129">
                  <c:v>2013.2849315068493</c:v>
                </c:pt>
                <c:pt idx="130">
                  <c:v>2013.3671232876711</c:v>
                </c:pt>
                <c:pt idx="131">
                  <c:v>2013.4520547945206</c:v>
                </c:pt>
                <c:pt idx="132">
                  <c:v>2013.5342465753424</c:v>
                </c:pt>
                <c:pt idx="133">
                  <c:v>2013.6191780821919</c:v>
                </c:pt>
                <c:pt idx="134">
                  <c:v>2013.7041095890411</c:v>
                </c:pt>
                <c:pt idx="135">
                  <c:v>2013.7863013698629</c:v>
                </c:pt>
                <c:pt idx="136">
                  <c:v>2013.8712328767124</c:v>
                </c:pt>
                <c:pt idx="137">
                  <c:v>2013.9534246575342</c:v>
                </c:pt>
                <c:pt idx="138">
                  <c:v>2014.0383561643835</c:v>
                </c:pt>
                <c:pt idx="139">
                  <c:v>2014.1232876712329</c:v>
                </c:pt>
                <c:pt idx="140">
                  <c:v>2014.2</c:v>
                </c:pt>
                <c:pt idx="141">
                  <c:v>2014.2849315068493</c:v>
                </c:pt>
                <c:pt idx="142">
                  <c:v>2014.3671232876711</c:v>
                </c:pt>
                <c:pt idx="143">
                  <c:v>2014.4520547945206</c:v>
                </c:pt>
                <c:pt idx="144">
                  <c:v>2014.5342465753424</c:v>
                </c:pt>
                <c:pt idx="145">
                  <c:v>2014.6191780821919</c:v>
                </c:pt>
                <c:pt idx="146">
                  <c:v>2014.7041095890411</c:v>
                </c:pt>
                <c:pt idx="147">
                  <c:v>2014.7863013698629</c:v>
                </c:pt>
                <c:pt idx="148">
                  <c:v>2014.8712328767124</c:v>
                </c:pt>
                <c:pt idx="149">
                  <c:v>2014.9534246575342</c:v>
                </c:pt>
                <c:pt idx="150">
                  <c:v>2015.0383561643835</c:v>
                </c:pt>
                <c:pt idx="151">
                  <c:v>2015.1232876712329</c:v>
                </c:pt>
                <c:pt idx="152">
                  <c:v>2015.2</c:v>
                </c:pt>
                <c:pt idx="153">
                  <c:v>2015.2849315068493</c:v>
                </c:pt>
                <c:pt idx="154">
                  <c:v>2015.3671232876711</c:v>
                </c:pt>
                <c:pt idx="155">
                  <c:v>2015.4520547945206</c:v>
                </c:pt>
                <c:pt idx="156">
                  <c:v>2015.5342465753424</c:v>
                </c:pt>
                <c:pt idx="157">
                  <c:v>2015.6191780821919</c:v>
                </c:pt>
                <c:pt idx="158">
                  <c:v>2015.7041095890411</c:v>
                </c:pt>
                <c:pt idx="159">
                  <c:v>2015.7863013698629</c:v>
                </c:pt>
                <c:pt idx="160">
                  <c:v>2015.8712328767124</c:v>
                </c:pt>
                <c:pt idx="161">
                  <c:v>2015.9534246575342</c:v>
                </c:pt>
                <c:pt idx="162">
                  <c:v>2016.0383561643835</c:v>
                </c:pt>
                <c:pt idx="163">
                  <c:v>2016.1232876712329</c:v>
                </c:pt>
                <c:pt idx="164">
                  <c:v>2016.2027397260274</c:v>
                </c:pt>
                <c:pt idx="165">
                  <c:v>2016.2876712328766</c:v>
                </c:pt>
                <c:pt idx="166">
                  <c:v>2016.3698630136987</c:v>
                </c:pt>
                <c:pt idx="167">
                  <c:v>2016.4547945205479</c:v>
                </c:pt>
                <c:pt idx="168">
                  <c:v>2016.5369863013698</c:v>
                </c:pt>
                <c:pt idx="169">
                  <c:v>2016.6219178082192</c:v>
                </c:pt>
                <c:pt idx="170">
                  <c:v>2016.7068493150684</c:v>
                </c:pt>
                <c:pt idx="171">
                  <c:v>2016.7890410958903</c:v>
                </c:pt>
                <c:pt idx="172">
                  <c:v>2016.8739726027397</c:v>
                </c:pt>
                <c:pt idx="173">
                  <c:v>2016.9561643835616</c:v>
                </c:pt>
                <c:pt idx="174">
                  <c:v>2017.0383561643835</c:v>
                </c:pt>
                <c:pt idx="175">
                  <c:v>2017.1232876712329</c:v>
                </c:pt>
                <c:pt idx="176">
                  <c:v>2017.2</c:v>
                </c:pt>
                <c:pt idx="177">
                  <c:v>2017.2849315068493</c:v>
                </c:pt>
                <c:pt idx="178">
                  <c:v>2017.3671232876711</c:v>
                </c:pt>
                <c:pt idx="179">
                  <c:v>2017.4520547945206</c:v>
                </c:pt>
                <c:pt idx="180">
                  <c:v>2017.5342465753424</c:v>
                </c:pt>
                <c:pt idx="181">
                  <c:v>2017.6191780821919</c:v>
                </c:pt>
                <c:pt idx="182">
                  <c:v>2017.7041095890411</c:v>
                </c:pt>
                <c:pt idx="183">
                  <c:v>2017.7863013698629</c:v>
                </c:pt>
                <c:pt idx="184">
                  <c:v>2017.8712328767124</c:v>
                </c:pt>
                <c:pt idx="185">
                  <c:v>2017.9534246575342</c:v>
                </c:pt>
                <c:pt idx="186">
                  <c:v>2018.0383561643835</c:v>
                </c:pt>
                <c:pt idx="187">
                  <c:v>2018.1232876712329</c:v>
                </c:pt>
                <c:pt idx="188">
                  <c:v>2018.2</c:v>
                </c:pt>
                <c:pt idx="189">
                  <c:v>2018.2849315068493</c:v>
                </c:pt>
                <c:pt idx="190">
                  <c:v>2018.3671232876711</c:v>
                </c:pt>
                <c:pt idx="191">
                  <c:v>2018.4520547945206</c:v>
                </c:pt>
                <c:pt idx="192">
                  <c:v>2018.5342465753424</c:v>
                </c:pt>
                <c:pt idx="193">
                  <c:v>2018.6191780821919</c:v>
                </c:pt>
                <c:pt idx="194">
                  <c:v>2018.7041095890411</c:v>
                </c:pt>
                <c:pt idx="195">
                  <c:v>2018.7863013698629</c:v>
                </c:pt>
                <c:pt idx="196">
                  <c:v>2018.8712328767124</c:v>
                </c:pt>
                <c:pt idx="197">
                  <c:v>2018.9534246575342</c:v>
                </c:pt>
                <c:pt idx="198">
                  <c:v>2019.0383561643835</c:v>
                </c:pt>
                <c:pt idx="199">
                  <c:v>2019.1232876712329</c:v>
                </c:pt>
                <c:pt idx="200">
                  <c:v>2019.2</c:v>
                </c:pt>
                <c:pt idx="201">
                  <c:v>2019.2849315068493</c:v>
                </c:pt>
                <c:pt idx="202">
                  <c:v>2019.3671232876711</c:v>
                </c:pt>
                <c:pt idx="203">
                  <c:v>2019.4520547945206</c:v>
                </c:pt>
                <c:pt idx="204">
                  <c:v>2019.5342465753424</c:v>
                </c:pt>
                <c:pt idx="205">
                  <c:v>2019.6191780821919</c:v>
                </c:pt>
                <c:pt idx="206">
                  <c:v>2019.7041095890411</c:v>
                </c:pt>
                <c:pt idx="207">
                  <c:v>2019.7863013698629</c:v>
                </c:pt>
                <c:pt idx="208">
                  <c:v>2019.8712328767124</c:v>
                </c:pt>
                <c:pt idx="209">
                  <c:v>2019.9534246575342</c:v>
                </c:pt>
                <c:pt idx="210">
                  <c:v>2020.0383561643835</c:v>
                </c:pt>
                <c:pt idx="211">
                  <c:v>2020.1232876712329</c:v>
                </c:pt>
                <c:pt idx="212">
                  <c:v>2020.2027397260274</c:v>
                </c:pt>
                <c:pt idx="213">
                  <c:v>2020.2876712328766</c:v>
                </c:pt>
                <c:pt idx="214">
                  <c:v>2020.3698630136987</c:v>
                </c:pt>
                <c:pt idx="215">
                  <c:v>2020.4547945205479</c:v>
                </c:pt>
                <c:pt idx="216">
                  <c:v>2020.5369863013698</c:v>
                </c:pt>
                <c:pt idx="217">
                  <c:v>2020.6219178082192</c:v>
                </c:pt>
                <c:pt idx="218">
                  <c:v>2020.7068493150684</c:v>
                </c:pt>
                <c:pt idx="219">
                  <c:v>2020.7890410958903</c:v>
                </c:pt>
                <c:pt idx="220">
                  <c:v>2020.8739726027397</c:v>
                </c:pt>
                <c:pt idx="221">
                  <c:v>2020.9561643835616</c:v>
                </c:pt>
                <c:pt idx="222">
                  <c:v>2021.0383561643835</c:v>
                </c:pt>
                <c:pt idx="223">
                  <c:v>2021.1232876712329</c:v>
                </c:pt>
                <c:pt idx="224">
                  <c:v>2021.2</c:v>
                </c:pt>
                <c:pt idx="225">
                  <c:v>2021.2849315068493</c:v>
                </c:pt>
                <c:pt idx="226">
                  <c:v>2021.3671232876711</c:v>
                </c:pt>
                <c:pt idx="227">
                  <c:v>2021.4520547945206</c:v>
                </c:pt>
                <c:pt idx="228">
                  <c:v>2021.5342465753424</c:v>
                </c:pt>
                <c:pt idx="229">
                  <c:v>2021.6191780821919</c:v>
                </c:pt>
                <c:pt idx="230">
                  <c:v>2021.7041095890411</c:v>
                </c:pt>
                <c:pt idx="231">
                  <c:v>2021.7863013698629</c:v>
                </c:pt>
                <c:pt idx="232">
                  <c:v>2021.8712328767124</c:v>
                </c:pt>
                <c:pt idx="233">
                  <c:v>2021.9534246575342</c:v>
                </c:pt>
                <c:pt idx="234">
                  <c:v>2022.0383561643835</c:v>
                </c:pt>
                <c:pt idx="235">
                  <c:v>2022.1232876712329</c:v>
                </c:pt>
                <c:pt idx="236">
                  <c:v>2022.2</c:v>
                </c:pt>
                <c:pt idx="237">
                  <c:v>2022.2849315068493</c:v>
                </c:pt>
                <c:pt idx="238">
                  <c:v>2022.3671232876711</c:v>
                </c:pt>
                <c:pt idx="239">
                  <c:v>2022.4520547945206</c:v>
                </c:pt>
                <c:pt idx="240">
                  <c:v>2022.5342465753424</c:v>
                </c:pt>
                <c:pt idx="241">
                  <c:v>2022.6191780821919</c:v>
                </c:pt>
                <c:pt idx="242">
                  <c:v>2022.7041095890411</c:v>
                </c:pt>
                <c:pt idx="243">
                  <c:v>2022.7863013698629</c:v>
                </c:pt>
                <c:pt idx="244">
                  <c:v>2022.8712328767124</c:v>
                </c:pt>
                <c:pt idx="245">
                  <c:v>2022.9534246575342</c:v>
                </c:pt>
                <c:pt idx="246">
                  <c:v>2023.0383561643835</c:v>
                </c:pt>
                <c:pt idx="247">
                  <c:v>2023.1232876712329</c:v>
                </c:pt>
                <c:pt idx="248">
                  <c:v>2023.2</c:v>
                </c:pt>
                <c:pt idx="249">
                  <c:v>2023.2849315068493</c:v>
                </c:pt>
                <c:pt idx="250">
                  <c:v>2023.3671232876711</c:v>
                </c:pt>
                <c:pt idx="251">
                  <c:v>2023.4520547945206</c:v>
                </c:pt>
                <c:pt idx="252">
                  <c:v>2023.5342465753424</c:v>
                </c:pt>
                <c:pt idx="253">
                  <c:v>2023.6191780821919</c:v>
                </c:pt>
                <c:pt idx="254">
                  <c:v>2023.7041095890411</c:v>
                </c:pt>
                <c:pt idx="255">
                  <c:v>2023.7863013698629</c:v>
                </c:pt>
                <c:pt idx="256">
                  <c:v>2023.8712328767124</c:v>
                </c:pt>
                <c:pt idx="257">
                  <c:v>2023.9534246575342</c:v>
                </c:pt>
                <c:pt idx="258">
                  <c:v>2024.0383561643835</c:v>
                </c:pt>
                <c:pt idx="259">
                  <c:v>2024.1232876712329</c:v>
                </c:pt>
                <c:pt idx="260">
                  <c:v>2024.2027397260274</c:v>
                </c:pt>
                <c:pt idx="261">
                  <c:v>2024.2876712328766</c:v>
                </c:pt>
                <c:pt idx="262">
                  <c:v>2024.3698630136987</c:v>
                </c:pt>
                <c:pt idx="263">
                  <c:v>2024.4547945205479</c:v>
                </c:pt>
                <c:pt idx="264">
                  <c:v>2024.5369863013698</c:v>
                </c:pt>
                <c:pt idx="265">
                  <c:v>2024.6219178082192</c:v>
                </c:pt>
                <c:pt idx="266">
                  <c:v>2024.7068493150684</c:v>
                </c:pt>
                <c:pt idx="267">
                  <c:v>2024.7890410958903</c:v>
                </c:pt>
                <c:pt idx="268">
                  <c:v>2024.8739726027397</c:v>
                </c:pt>
                <c:pt idx="269">
                  <c:v>2024.9561643835616</c:v>
                </c:pt>
                <c:pt idx="270">
                  <c:v>2025.0383561643835</c:v>
                </c:pt>
                <c:pt idx="271">
                  <c:v>2025.1232876712329</c:v>
                </c:pt>
                <c:pt idx="272">
                  <c:v>2025.2</c:v>
                </c:pt>
                <c:pt idx="273">
                  <c:v>2025.2849315068493</c:v>
                </c:pt>
                <c:pt idx="274">
                  <c:v>2025.3671232876711</c:v>
                </c:pt>
                <c:pt idx="275">
                  <c:v>2025.4520547945206</c:v>
                </c:pt>
                <c:pt idx="276">
                  <c:v>2025.5342465753424</c:v>
                </c:pt>
                <c:pt idx="277">
                  <c:v>2025.6191780821919</c:v>
                </c:pt>
                <c:pt idx="278">
                  <c:v>2025.7041095890411</c:v>
                </c:pt>
              </c:numCache>
            </c:numRef>
          </c:xVal>
          <c:yVal>
            <c:numRef>
              <c:f>'Graph Prep'!$G$9:$G$287</c:f>
              <c:numCache>
                <c:formatCode>0.00%</c:formatCode>
                <c:ptCount val="279"/>
                <c:pt idx="1">
                  <c:v>0.14827853748424014</c:v>
                </c:pt>
                <c:pt idx="2">
                  <c:v>5.934354412936621E-2</c:v>
                </c:pt>
                <c:pt idx="3">
                  <c:v>0.29204332373449476</c:v>
                </c:pt>
                <c:pt idx="4">
                  <c:v>0.26202903651968656</c:v>
                </c:pt>
                <c:pt idx="5">
                  <c:v>0.27633322418852879</c:v>
                </c:pt>
                <c:pt idx="6">
                  <c:v>0.12761457385199781</c:v>
                </c:pt>
                <c:pt idx="7">
                  <c:v>0.22258239228748611</c:v>
                </c:pt>
                <c:pt idx="8">
                  <c:v>0.32367631446651407</c:v>
                </c:pt>
                <c:pt idx="9">
                  <c:v>0.80739507213650974</c:v>
                </c:pt>
                <c:pt idx="10">
                  <c:v>0.32326448864122476</c:v>
                </c:pt>
                <c:pt idx="11">
                  <c:v>0.35128067706355509</c:v>
                </c:pt>
                <c:pt idx="13">
                  <c:v>0.69690340853104049</c:v>
                </c:pt>
                <c:pt idx="14">
                  <c:v>0.38305422669129957</c:v>
                </c:pt>
                <c:pt idx="15">
                  <c:v>0.42719018096871469</c:v>
                </c:pt>
                <c:pt idx="16">
                  <c:v>0.13779151896128378</c:v>
                </c:pt>
                <c:pt idx="17">
                  <c:v>-9.6075370908498048E-2</c:v>
                </c:pt>
                <c:pt idx="18">
                  <c:v>-0.12066966465131999</c:v>
                </c:pt>
                <c:pt idx="19">
                  <c:v>-0.28343850991111119</c:v>
                </c:pt>
                <c:pt idx="20">
                  <c:v>-0.33389638646992237</c:v>
                </c:pt>
                <c:pt idx="21">
                  <c:v>-0.4149718202283193</c:v>
                </c:pt>
                <c:pt idx="22">
                  <c:v>-0.15138529533842987</c:v>
                </c:pt>
                <c:pt idx="23">
                  <c:v>-0.20647837394034732</c:v>
                </c:pt>
                <c:pt idx="25">
                  <c:v>-0.40746430852696458</c:v>
                </c:pt>
                <c:pt idx="26">
                  <c:v>-0.31221443121278597</c:v>
                </c:pt>
                <c:pt idx="27">
                  <c:v>-0.3847086720342201</c:v>
                </c:pt>
                <c:pt idx="28">
                  <c:v>-0.37615394368493188</c:v>
                </c:pt>
                <c:pt idx="29">
                  <c:v>-0.16098537846888367</c:v>
                </c:pt>
                <c:pt idx="30">
                  <c:v>-0.13052414113401539</c:v>
                </c:pt>
                <c:pt idx="31">
                  <c:v>-0.1835233894176525</c:v>
                </c:pt>
                <c:pt idx="32">
                  <c:v>-0.19635710143033352</c:v>
                </c:pt>
                <c:pt idx="33">
                  <c:v>-0.12486916931849718</c:v>
                </c:pt>
                <c:pt idx="34">
                  <c:v>-0.2520265946099694</c:v>
                </c:pt>
                <c:pt idx="35">
                  <c:v>-0.18633987256663859</c:v>
                </c:pt>
                <c:pt idx="37">
                  <c:v>-0.11253787009088821</c:v>
                </c:pt>
                <c:pt idx="38">
                  <c:v>4.2723771044077874E-2</c:v>
                </c:pt>
                <c:pt idx="39">
                  <c:v>1.9288048714444943E-2</c:v>
                </c:pt>
                <c:pt idx="40">
                  <c:v>1.3376734192855311E-2</c:v>
                </c:pt>
                <c:pt idx="41">
                  <c:v>-2.7358457759413757E-2</c:v>
                </c:pt>
                <c:pt idx="42">
                  <c:v>-7.0968534151957016E-2</c:v>
                </c:pt>
                <c:pt idx="43">
                  <c:v>5.5029511871003403E-3</c:v>
                </c:pt>
                <c:pt idx="44">
                  <c:v>-5.6490084077073295E-2</c:v>
                </c:pt>
                <c:pt idx="45">
                  <c:v>-6.0314465813754339E-2</c:v>
                </c:pt>
                <c:pt idx="46">
                  <c:v>-0.13683388506917918</c:v>
                </c:pt>
                <c:pt idx="47">
                  <c:v>-2.1092383434694467E-2</c:v>
                </c:pt>
                <c:pt idx="49">
                  <c:v>-0.17750118315191671</c:v>
                </c:pt>
                <c:pt idx="50">
                  <c:v>-0.16911392197641184</c:v>
                </c:pt>
                <c:pt idx="51">
                  <c:v>-0.2126542942928101</c:v>
                </c:pt>
                <c:pt idx="52">
                  <c:v>-0.11394826900119379</c:v>
                </c:pt>
                <c:pt idx="53">
                  <c:v>-0.13926510977849285</c:v>
                </c:pt>
                <c:pt idx="54">
                  <c:v>-0.12103478812551217</c:v>
                </c:pt>
                <c:pt idx="55">
                  <c:v>5.2732746075166287E-3</c:v>
                </c:pt>
                <c:pt idx="56">
                  <c:v>-3.7158653618260873E-2</c:v>
                </c:pt>
                <c:pt idx="57">
                  <c:v>-9.0010860367196896E-2</c:v>
                </c:pt>
                <c:pt idx="58">
                  <c:v>4.151850336710932E-2</c:v>
                </c:pt>
                <c:pt idx="59">
                  <c:v>-0.145386856511274</c:v>
                </c:pt>
                <c:pt idx="61">
                  <c:v>-1.463418376545412E-2</c:v>
                </c:pt>
                <c:pt idx="62">
                  <c:v>-0.11386062135973389</c:v>
                </c:pt>
                <c:pt idx="63">
                  <c:v>-0.20459494132740133</c:v>
                </c:pt>
                <c:pt idx="64">
                  <c:v>-0.18574826375789977</c:v>
                </c:pt>
                <c:pt idx="65">
                  <c:v>-0.21352060660529118</c:v>
                </c:pt>
                <c:pt idx="66">
                  <c:v>-0.24432431213181807</c:v>
                </c:pt>
                <c:pt idx="67">
                  <c:v>-0.25577841451766953</c:v>
                </c:pt>
                <c:pt idx="68">
                  <c:v>-8.6176802305805683E-2</c:v>
                </c:pt>
                <c:pt idx="69">
                  <c:v>-7.6897302100039908E-2</c:v>
                </c:pt>
                <c:pt idx="70">
                  <c:v>-9.8918343222083316E-2</c:v>
                </c:pt>
                <c:pt idx="71">
                  <c:v>-0.14732164286848412</c:v>
                </c:pt>
                <c:pt idx="73">
                  <c:v>-0.14555661097183076</c:v>
                </c:pt>
                <c:pt idx="74">
                  <c:v>-0.26115977455113309</c:v>
                </c:pt>
                <c:pt idx="75">
                  <c:v>-7.3266252342902238E-2</c:v>
                </c:pt>
                <c:pt idx="76">
                  <c:v>-0.13489519329837202</c:v>
                </c:pt>
                <c:pt idx="77">
                  <c:v>-0.26318180050404777</c:v>
                </c:pt>
                <c:pt idx="78">
                  <c:v>-0.13401687461445089</c:v>
                </c:pt>
                <c:pt idx="79">
                  <c:v>-0.13565446712565929</c:v>
                </c:pt>
                <c:pt idx="80">
                  <c:v>1.3248049524686431E-2</c:v>
                </c:pt>
                <c:pt idx="81">
                  <c:v>-4.2834303333346931E-2</c:v>
                </c:pt>
                <c:pt idx="82">
                  <c:v>3.2378058364331743E-3</c:v>
                </c:pt>
                <c:pt idx="83">
                  <c:v>0.14929748854047803</c:v>
                </c:pt>
                <c:pt idx="85">
                  <c:v>0.27837083003016139</c:v>
                </c:pt>
                <c:pt idx="86">
                  <c:v>0.14832971865775046</c:v>
                </c:pt>
                <c:pt idx="87">
                  <c:v>0.13496481909242838</c:v>
                </c:pt>
                <c:pt idx="88">
                  <c:v>0.15917576252167703</c:v>
                </c:pt>
                <c:pt idx="89">
                  <c:v>0.39854033624397239</c:v>
                </c:pt>
                <c:pt idx="90">
                  <c:v>0.34640064800399833</c:v>
                </c:pt>
                <c:pt idx="91">
                  <c:v>0.17638085034528536</c:v>
                </c:pt>
                <c:pt idx="92">
                  <c:v>-0.1304873215200642</c:v>
                </c:pt>
                <c:pt idx="93">
                  <c:v>-9.2725827859719237E-2</c:v>
                </c:pt>
                <c:pt idx="94">
                  <c:v>-0.13408255347593584</c:v>
                </c:pt>
                <c:pt idx="95">
                  <c:v>-0.19366610461665992</c:v>
                </c:pt>
                <c:pt idx="97">
                  <c:v>-0.24539309904859322</c:v>
                </c:pt>
                <c:pt idx="98">
                  <c:v>3.339475852903051E-2</c:v>
                </c:pt>
                <c:pt idx="99">
                  <c:v>0.16235392320534223</c:v>
                </c:pt>
                <c:pt idx="100">
                  <c:v>7.4682753401270743E-2</c:v>
                </c:pt>
                <c:pt idx="101">
                  <c:v>0.17897679619793122</c:v>
                </c:pt>
                <c:pt idx="102">
                  <c:v>0.17611318758213437</c:v>
                </c:pt>
                <c:pt idx="103">
                  <c:v>0.13992199332785571</c:v>
                </c:pt>
                <c:pt idx="104">
                  <c:v>6.4589471343598867E-2</c:v>
                </c:pt>
                <c:pt idx="105">
                  <c:v>-3.7454502759187505E-2</c:v>
                </c:pt>
                <c:pt idx="106">
                  <c:v>-0.11212644620921908</c:v>
                </c:pt>
                <c:pt idx="107">
                  <c:v>-0.10258225505726662</c:v>
                </c:pt>
                <c:pt idx="109">
                  <c:v>-0.11379533464632009</c:v>
                </c:pt>
                <c:pt idx="110">
                  <c:v>-0.11660010491936439</c:v>
                </c:pt>
                <c:pt idx="111">
                  <c:v>-0.17493393581183306</c:v>
                </c:pt>
                <c:pt idx="112">
                  <c:v>-0.10448286733185665</c:v>
                </c:pt>
                <c:pt idx="113">
                  <c:v>-6.5711056309083429E-2</c:v>
                </c:pt>
                <c:pt idx="114">
                  <c:v>-8.8798032273043878E-2</c:v>
                </c:pt>
                <c:pt idx="115">
                  <c:v>-5.6178165286600697E-2</c:v>
                </c:pt>
                <c:pt idx="116">
                  <c:v>0.15216517239398669</c:v>
                </c:pt>
                <c:pt idx="117">
                  <c:v>0.18124420590387899</c:v>
                </c:pt>
                <c:pt idx="118">
                  <c:v>0.26367469814048017</c:v>
                </c:pt>
                <c:pt idx="119">
                  <c:v>0.34447646793875442</c:v>
                </c:pt>
                <c:pt idx="121">
                  <c:v>0.34585929214387356</c:v>
                </c:pt>
                <c:pt idx="122">
                  <c:v>0.36578053838159869</c:v>
                </c:pt>
                <c:pt idx="123">
                  <c:v>0.17227451651548861</c:v>
                </c:pt>
                <c:pt idx="124">
                  <c:v>0.25107670924735509</c:v>
                </c:pt>
                <c:pt idx="125">
                  <c:v>8.2003341722890796E-2</c:v>
                </c:pt>
                <c:pt idx="126">
                  <c:v>0.10238443132367989</c:v>
                </c:pt>
                <c:pt idx="127">
                  <c:v>-2.6678628114001793E-2</c:v>
                </c:pt>
                <c:pt idx="128">
                  <c:v>0.24537956038975753</c:v>
                </c:pt>
                <c:pt idx="129">
                  <c:v>-8.1124843037472735E-3</c:v>
                </c:pt>
                <c:pt idx="130">
                  <c:v>4.0666698201239311E-2</c:v>
                </c:pt>
                <c:pt idx="131">
                  <c:v>-1.7182283638391648E-2</c:v>
                </c:pt>
                <c:pt idx="133">
                  <c:v>6.7214977844479731E-2</c:v>
                </c:pt>
                <c:pt idx="134">
                  <c:v>-0.11189733160349241</c:v>
                </c:pt>
                <c:pt idx="135">
                  <c:v>-0.10579971301765276</c:v>
                </c:pt>
                <c:pt idx="136">
                  <c:v>-0.16452393307946997</c:v>
                </c:pt>
                <c:pt idx="137">
                  <c:v>-0.28217177304909086</c:v>
                </c:pt>
                <c:pt idx="138">
                  <c:v>-0.32265870192533413</c:v>
                </c:pt>
                <c:pt idx="139">
                  <c:v>-0.20355822769254039</c:v>
                </c:pt>
                <c:pt idx="140">
                  <c:v>-0.47493203975355996</c:v>
                </c:pt>
                <c:pt idx="141">
                  <c:v>-0.32557093598520814</c:v>
                </c:pt>
                <c:pt idx="142">
                  <c:v>-0.28305083345041032</c:v>
                </c:pt>
                <c:pt idx="143">
                  <c:v>-0.22786588405437302</c:v>
                </c:pt>
                <c:pt idx="145">
                  <c:v>-0.2202243355460155</c:v>
                </c:pt>
                <c:pt idx="146">
                  <c:v>-0.20584890910383058</c:v>
                </c:pt>
                <c:pt idx="147">
                  <c:v>-8.6172634485847027E-2</c:v>
                </c:pt>
                <c:pt idx="148">
                  <c:v>-8.1668984944317596E-2</c:v>
                </c:pt>
                <c:pt idx="149">
                  <c:v>-6.350822921999412E-2</c:v>
                </c:pt>
                <c:pt idx="150">
                  <c:v>0.12317978959940708</c:v>
                </c:pt>
                <c:pt idx="151">
                  <c:v>-5.681899109792285E-2</c:v>
                </c:pt>
                <c:pt idx="152">
                  <c:v>6.3069619156530476E-2</c:v>
                </c:pt>
                <c:pt idx="153">
                  <c:v>0.22268943884607786</c:v>
                </c:pt>
                <c:pt idx="154">
                  <c:v>0.15305810750060517</c:v>
                </c:pt>
                <c:pt idx="155">
                  <c:v>0.1500872711683619</c:v>
                </c:pt>
                <c:pt idx="157">
                  <c:v>0.17414289453022769</c:v>
                </c:pt>
                <c:pt idx="158">
                  <c:v>8.9275682232861531E-2</c:v>
                </c:pt>
                <c:pt idx="159">
                  <c:v>0.11040893521661672</c:v>
                </c:pt>
                <c:pt idx="160">
                  <c:v>1.7918808080134511E-2</c:v>
                </c:pt>
                <c:pt idx="161">
                  <c:v>0.12424325251667608</c:v>
                </c:pt>
                <c:pt idx="162">
                  <c:v>6.1248807257570648E-2</c:v>
                </c:pt>
                <c:pt idx="163">
                  <c:v>0.15899223537998816</c:v>
                </c:pt>
                <c:pt idx="164">
                  <c:v>0.18681748541252405</c:v>
                </c:pt>
                <c:pt idx="165">
                  <c:v>5.9409040637925029E-2</c:v>
                </c:pt>
                <c:pt idx="166">
                  <c:v>-5.5957513277100903E-3</c:v>
                </c:pt>
                <c:pt idx="167">
                  <c:v>2.5079959218856952E-2</c:v>
                </c:pt>
                <c:pt idx="169">
                  <c:v>-0.10645101154195305</c:v>
                </c:pt>
                <c:pt idx="170">
                  <c:v>0.18357082218915735</c:v>
                </c:pt>
                <c:pt idx="171">
                  <c:v>0.11039498363429076</c:v>
                </c:pt>
                <c:pt idx="172">
                  <c:v>0.10235413576405299</c:v>
                </c:pt>
                <c:pt idx="173">
                  <c:v>0.17263355007578227</c:v>
                </c:pt>
                <c:pt idx="174">
                  <c:v>0.1217977105895299</c:v>
                </c:pt>
                <c:pt idx="175">
                  <c:v>0.16090643560593723</c:v>
                </c:pt>
                <c:pt idx="176">
                  <c:v>-5.837178642056691E-2</c:v>
                </c:pt>
                <c:pt idx="177">
                  <c:v>3.4416844232795151E-3</c:v>
                </c:pt>
                <c:pt idx="178">
                  <c:v>-8.6632854636755255E-2</c:v>
                </c:pt>
                <c:pt idx="179">
                  <c:v>-1.3649291561508391E-2</c:v>
                </c:pt>
                <c:pt idx="181">
                  <c:v>-5.0933170056919969E-2</c:v>
                </c:pt>
                <c:pt idx="182">
                  <c:v>-9.8049499070639132E-2</c:v>
                </c:pt>
                <c:pt idx="183">
                  <c:v>-0.15724387477126131</c:v>
                </c:pt>
                <c:pt idx="184">
                  <c:v>-3.0439378053594698E-2</c:v>
                </c:pt>
                <c:pt idx="185">
                  <c:v>-0.77880144690987696</c:v>
                </c:pt>
                <c:pt idx="186">
                  <c:v>-2.4467758464624231E-2</c:v>
                </c:pt>
                <c:pt idx="187">
                  <c:v>-0.22088649032885629</c:v>
                </c:pt>
                <c:pt idx="188">
                  <c:v>0.80429894874397656</c:v>
                </c:pt>
                <c:pt idx="189">
                  <c:v>-0.11879165617592148</c:v>
                </c:pt>
                <c:pt idx="190">
                  <c:v>4.4716248046316069E-2</c:v>
                </c:pt>
                <c:pt idx="191">
                  <c:v>-0.21379669779853236</c:v>
                </c:pt>
                <c:pt idx="193">
                  <c:v>-1.8670999498219876E-2</c:v>
                </c:pt>
                <c:pt idx="194">
                  <c:v>-1.740119371333778E-2</c:v>
                </c:pt>
                <c:pt idx="195">
                  <c:v>-9.8869626303663277E-2</c:v>
                </c:pt>
                <c:pt idx="196">
                  <c:v>-7.7290159886520854E-2</c:v>
                </c:pt>
                <c:pt idx="197">
                  <c:v>2.7471058063358162</c:v>
                </c:pt>
                <c:pt idx="198">
                  <c:v>-0.24348581402288233</c:v>
                </c:pt>
                <c:pt idx="199">
                  <c:v>5.9397572860406457E-2</c:v>
                </c:pt>
                <c:pt idx="200">
                  <c:v>-0.51578219366720546</c:v>
                </c:pt>
                <c:pt idx="201">
                  <c:v>-2.129414491878575E-2</c:v>
                </c:pt>
                <c:pt idx="202">
                  <c:v>-1.7564357781274412E-2</c:v>
                </c:pt>
                <c:pt idx="203">
                  <c:v>-4.387895487673113E-2</c:v>
                </c:pt>
                <c:pt idx="204">
                  <c:v>-5.4643341261924855E-2</c:v>
                </c:pt>
                <c:pt idx="205">
                  <c:v>9.5935679918966829E-2</c:v>
                </c:pt>
                <c:pt idx="206">
                  <c:v>-2.1934366596757489E-3</c:v>
                </c:pt>
                <c:pt idx="207">
                  <c:v>-1.6796140322184971E-2</c:v>
                </c:pt>
                <c:pt idx="208">
                  <c:v>0.30499767505859804</c:v>
                </c:pt>
                <c:pt idx="209">
                  <c:v>0.19950716631274182</c:v>
                </c:pt>
                <c:pt idx="210">
                  <c:v>0.52997770104049202</c:v>
                </c:pt>
                <c:pt idx="211">
                  <c:v>1.2343851100597751</c:v>
                </c:pt>
                <c:pt idx="212">
                  <c:v>2.026421625548628</c:v>
                </c:pt>
                <c:pt idx="213">
                  <c:v>1.7694409712085575</c:v>
                </c:pt>
                <c:pt idx="214">
                  <c:v>1.4177352157384222</c:v>
                </c:pt>
                <c:pt idx="215">
                  <c:v>1.6853678245344026</c:v>
                </c:pt>
                <c:pt idx="216">
                  <c:v>1.9887642881298613</c:v>
                </c:pt>
                <c:pt idx="217">
                  <c:v>1.8993455624172955</c:v>
                </c:pt>
                <c:pt idx="218">
                  <c:v>1.7448620452219386</c:v>
                </c:pt>
                <c:pt idx="219">
                  <c:v>2.7945512713884915</c:v>
                </c:pt>
                <c:pt idx="220">
                  <c:v>1.640019386362719</c:v>
                </c:pt>
                <c:pt idx="221">
                  <c:v>1.9795810612346314</c:v>
                </c:pt>
                <c:pt idx="222">
                  <c:v>1.7583768302243945</c:v>
                </c:pt>
                <c:pt idx="223">
                  <c:v>0.39739850460673021</c:v>
                </c:pt>
                <c:pt idx="224">
                  <c:v>0.40153619544405728</c:v>
                </c:pt>
                <c:pt idx="225">
                  <c:v>0.58484652545418636</c:v>
                </c:pt>
                <c:pt idx="226">
                  <c:v>0.61840448945809456</c:v>
                </c:pt>
                <c:pt idx="227">
                  <c:v>0.24185836573100608</c:v>
                </c:pt>
                <c:pt idx="228">
                  <c:v>0.16230191849171105</c:v>
                </c:pt>
                <c:pt idx="229">
                  <c:v>1.6368004229933678E-2</c:v>
                </c:pt>
                <c:pt idx="230">
                  <c:v>4.8303428729390606E-2</c:v>
                </c:pt>
                <c:pt idx="231">
                  <c:v>-4.9702021954738898E-2</c:v>
                </c:pt>
                <c:pt idx="232">
                  <c:v>-0.11016385314846631</c:v>
                </c:pt>
                <c:pt idx="233">
                  <c:v>-0.13312604704147959</c:v>
                </c:pt>
                <c:pt idx="234">
                  <c:v>-0.10863593735496611</c:v>
                </c:pt>
                <c:pt idx="235">
                  <c:v>-0.14855509685614482</c:v>
                </c:pt>
                <c:pt idx="236">
                  <c:v>-0.18510092840753903</c:v>
                </c:pt>
                <c:pt idx="237">
                  <c:v>-0.27630563416516596</c:v>
                </c:pt>
                <c:pt idx="238">
                  <c:v>-0.3177018884627138</c:v>
                </c:pt>
                <c:pt idx="239">
                  <c:v>-0.256839984978321</c:v>
                </c:pt>
                <c:pt idx="240">
                  <c:v>-0.28315980936441437</c:v>
                </c:pt>
                <c:pt idx="241">
                  <c:v>-0.44283350108757524</c:v>
                </c:pt>
                <c:pt idx="242">
                  <c:v>-9.7628795860395023E-2</c:v>
                </c:pt>
                <c:pt idx="243">
                  <c:v>-0.3129950520359629</c:v>
                </c:pt>
                <c:pt idx="244">
                  <c:v>-0.36225530155775265</c:v>
                </c:pt>
                <c:pt idx="245">
                  <c:v>-0.29873799293017683</c:v>
                </c:pt>
                <c:pt idx="246">
                  <c:v>-0.36025196221572198</c:v>
                </c:pt>
                <c:pt idx="247">
                  <c:v>-0.20337887086805481</c:v>
                </c:pt>
                <c:pt idx="248">
                  <c:v>-0.43783274409572714</c:v>
                </c:pt>
                <c:pt idx="249">
                  <c:v>-0.33880832025526086</c:v>
                </c:pt>
                <c:pt idx="250">
                  <c:v>-0.34290216005061208</c:v>
                </c:pt>
                <c:pt idx="251">
                  <c:v>-0.19776285499667176</c:v>
                </c:pt>
                <c:pt idx="252">
                  <c:v>-0.1842873633462348</c:v>
                </c:pt>
                <c:pt idx="253">
                  <c:v>-0.11233499550064614</c:v>
                </c:pt>
                <c:pt idx="254">
                  <c:v>-0.33685739717515073</c:v>
                </c:pt>
                <c:pt idx="255">
                  <c:v>-0.17095743549858156</c:v>
                </c:pt>
                <c:pt idx="256">
                  <c:v>-0.10697536144834155</c:v>
                </c:pt>
                <c:pt idx="257">
                  <c:v>-6.4702496141880797E-2</c:v>
                </c:pt>
                <c:pt idx="258">
                  <c:v>-0.16255858465096176</c:v>
                </c:pt>
                <c:pt idx="259">
                  <c:v>9.0346367112861856E-2</c:v>
                </c:pt>
                <c:pt idx="260">
                  <c:v>-4.6205238557022278E-2</c:v>
                </c:pt>
                <c:pt idx="261">
                  <c:v>-0.26633832180087341</c:v>
                </c:pt>
                <c:pt idx="262">
                  <c:v>-4.5764876794276285E-3</c:v>
                </c:pt>
                <c:pt idx="263">
                  <c:v>-8.3385299072310612E-2</c:v>
                </c:pt>
                <c:pt idx="264">
                  <c:v>2.0174417714143011</c:v>
                </c:pt>
                <c:pt idx="265">
                  <c:v>0.24183755602304949</c:v>
                </c:pt>
                <c:pt idx="266">
                  <c:v>3.0149548568461842E-2</c:v>
                </c:pt>
                <c:pt idx="267">
                  <c:v>-6.836208525687751E-3</c:v>
                </c:pt>
                <c:pt idx="268">
                  <c:v>-5.5438172170852841E-3</c:v>
                </c:pt>
                <c:pt idx="269">
                  <c:v>-0.15372515331317529</c:v>
                </c:pt>
                <c:pt idx="270">
                  <c:v>5.1031840610619078E-2</c:v>
                </c:pt>
                <c:pt idx="271">
                  <c:v>-0.12562185239938412</c:v>
                </c:pt>
                <c:pt idx="272">
                  <c:v>0.55556732487167537</c:v>
                </c:pt>
                <c:pt idx="273">
                  <c:v>0.14587913561048849</c:v>
                </c:pt>
                <c:pt idx="274">
                  <c:v>5.4282950794503723E-2</c:v>
                </c:pt>
                <c:pt idx="275">
                  <c:v>0.19664166403024344</c:v>
                </c:pt>
                <c:pt idx="276">
                  <c:v>-4.0557564158191471E-2</c:v>
                </c:pt>
                <c:pt idx="277">
                  <c:v>8.9752702055410832E-2</c:v>
                </c:pt>
                <c:pt idx="278">
                  <c:v>6.9027978927115929E-2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45-4656-AFCF-0DDF9880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407168"/>
        <c:axId val="122405632"/>
      </c:scatterChart>
      <c:catAx>
        <c:axId val="12239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2399360"/>
        <c:crossesAt val="-1"/>
        <c:auto val="1"/>
        <c:lblAlgn val="ctr"/>
        <c:lblOffset val="100"/>
        <c:noMultiLvlLbl val="0"/>
      </c:catAx>
      <c:valAx>
        <c:axId val="122399360"/>
        <c:scaling>
          <c:orientation val="minMax"/>
          <c:max val="3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Change</a:t>
                </a:r>
                <a:r>
                  <a:rPr lang="en-US" baseline="0"/>
                  <a:t> from Same Month of Previos Year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9039250146455772E-2"/>
              <c:y val="0.35027231765520833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22397056"/>
        <c:crosses val="autoZero"/>
        <c:crossBetween val="between"/>
      </c:valAx>
      <c:valAx>
        <c:axId val="122405632"/>
        <c:scaling>
          <c:orientation val="minMax"/>
          <c:max val="3"/>
          <c:min val="-1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22407168"/>
        <c:crosses val="max"/>
        <c:crossBetween val="midCat"/>
        <c:majorUnit val="0.5"/>
      </c:valAx>
      <c:valAx>
        <c:axId val="122407168"/>
        <c:scaling>
          <c:orientation val="minMax"/>
          <c:max val="2027"/>
          <c:min val="2002"/>
        </c:scaling>
        <c:delete val="0"/>
        <c:axPos val="t"/>
        <c:min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22405632"/>
        <c:crosses val="max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CPA Trust Fund Transfers from the</a:t>
            </a:r>
            <a:r>
              <a:rPr lang="en-US" baseline="0"/>
              <a:t> State Surplus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70C0"/>
              </a:solidFill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43-48AF-A112-58ACAECB621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43-48AF-A112-58ACAECB621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343-48AF-A112-58ACAECB621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343-48AF-A112-58ACAECB621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343-48AF-A112-58ACAECB621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343-48AF-A112-58ACAECB621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343-48AF-A112-58ACAECB621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343-48AF-A112-58ACAECB6213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343-48AF-A112-58ACAECB62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48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'Trust Fund Data'!$A$8:$A$32</c:f>
              <c:strCache>
                <c:ptCount val="25"/>
                <c:pt idx="0">
                  <c:v>FY02</c:v>
                </c:pt>
                <c:pt idx="1">
                  <c:v>FY03</c:v>
                </c:pt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  <c:pt idx="14">
                  <c:v>FY16</c:v>
                </c:pt>
                <c:pt idx="15">
                  <c:v>FY17</c:v>
                </c:pt>
                <c:pt idx="16">
                  <c:v>FY18</c:v>
                </c:pt>
                <c:pt idx="17">
                  <c:v>FY19</c:v>
                </c:pt>
                <c:pt idx="18">
                  <c:v>FY20</c:v>
                </c:pt>
                <c:pt idx="19">
                  <c:v>FY21</c:v>
                </c:pt>
                <c:pt idx="20">
                  <c:v>FY22</c:v>
                </c:pt>
                <c:pt idx="21">
                  <c:v>FY23</c:v>
                </c:pt>
                <c:pt idx="22">
                  <c:v>FY24</c:v>
                </c:pt>
                <c:pt idx="23">
                  <c:v>FY25</c:v>
                </c:pt>
                <c:pt idx="24">
                  <c:v>FY26</c:v>
                </c:pt>
              </c:strCache>
            </c:strRef>
          </c:cat>
          <c:val>
            <c:numRef>
              <c:f>'Trust Fund Data'!$O$8:$O$32</c:f>
              <c:numCache>
                <c:formatCode>General</c:formatCode>
                <c:ptCount val="25"/>
                <c:pt idx="11" formatCode="&quot;$&quot;#,##0_);[Red]\(&quot;$&quot;#,##0\)">
                  <c:v>25000000</c:v>
                </c:pt>
                <c:pt idx="12" formatCode="&quot;$&quot;#,##0_);[Red]\(&quot;$&quot;#,##0\)">
                  <c:v>11400000</c:v>
                </c:pt>
                <c:pt idx="13" formatCode="&quot;$&quot;#,##0_);[Red]\(&quot;$&quot;#,##0\)">
                  <c:v>10000000</c:v>
                </c:pt>
                <c:pt idx="16" formatCode="&quot;$&quot;#,##0_);[Red]\(&quot;$&quot;#,##0\)">
                  <c:v>10000000</c:v>
                </c:pt>
                <c:pt idx="17" formatCode="&quot;$&quot;#,##0_);[Red]\(&quot;$&quot;#,##0\)">
                  <c:v>20000000</c:v>
                </c:pt>
                <c:pt idx="19" formatCode="&quot;$&quot;#,##0_);[Red]\(&quot;$&quot;#,##0\)">
                  <c:v>10000000</c:v>
                </c:pt>
                <c:pt idx="20" formatCode="&quot;$&quot;#,##0_);[Red]\(&quot;$&quot;#,##0\)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43-48AF-A112-58ACAECB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11328"/>
        <c:axId val="125412864"/>
      </c:barChart>
      <c:catAx>
        <c:axId val="12541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125412864"/>
        <c:crosses val="autoZero"/>
        <c:auto val="1"/>
        <c:lblAlgn val="ctr"/>
        <c:lblOffset val="100"/>
        <c:noMultiLvlLbl val="0"/>
      </c:catAx>
      <c:valAx>
        <c:axId val="125412864"/>
        <c:scaling>
          <c:orientation val="minMax"/>
          <c:max val="50000000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2541132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Annual CPA Trust Fund Revenue from the</a:t>
            </a:r>
            <a:r>
              <a:rPr lang="en-US" sz="1600" baseline="0"/>
              <a:t> Registries of Deeds and State Surplus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7-47D1-B5CA-BAF5B5A598C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EA7-47D1-B5CA-BAF5B5A598C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EA7-47D1-B5CA-BAF5B5A598C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A7-47D1-B5CA-BAF5B5A598C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EA7-47D1-B5CA-BAF5B5A598C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EA7-47D1-B5CA-BAF5B5A598C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A7-47D1-B5CA-BAF5B5A598C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EA7-47D1-B5CA-BAF5B5A598C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A7-47D1-B5CA-BAF5B5A598C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EA7-47D1-B5CA-BAF5B5A598C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3EA7-47D1-B5CA-BAF5B5A598CB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3EA7-47D1-B5CA-BAF5B5A598CB}"/>
              </c:ext>
            </c:extLst>
          </c:dPt>
          <c:dLbls>
            <c:dLbl>
              <c:idx val="0"/>
              <c:layout>
                <c:manualLayout>
                  <c:x val="4.3936731107205628E-3"/>
                  <c:y val="-0.24616626311541565"/>
                </c:manualLayout>
              </c:layout>
              <c:tx>
                <c:strRef>
                  <c:f>'Trust Fund Data'!$O$39</c:f>
                  <c:strCache>
                    <c:ptCount val="1"/>
                    <c:pt idx="0">
                      <c:v>$42,450,734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{059FEFEE-2942-4587-8203-DE03EC8A7D63}</c15:txfldGUID>
                      <c15:f>'Trust Fund Data'!$O$39</c15:f>
                      <c15:dlblFieldTableCache>
                        <c:ptCount val="1"/>
                        <c:pt idx="0">
                          <c:v>$42,450,734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3EA7-47D1-B5CA-BAF5B5A598CB}"/>
                </c:ext>
              </c:extLst>
            </c:dLbl>
            <c:dLbl>
              <c:idx val="1"/>
              <c:layout>
                <c:manualLayout>
                  <c:x val="1.0251903925014646E-2"/>
                  <c:y val="-0.29661016949152541"/>
                </c:manualLayout>
              </c:layout>
              <c:tx>
                <c:strRef>
                  <c:f>'Trust Fund Data'!$O$40</c:f>
                  <c:strCache>
                    <c:ptCount val="1"/>
                    <c:pt idx="0">
                      <c:v>$53,502,885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{BB76216F-E24C-4336-A406-E5337B9C53FD}</c15:txfldGUID>
                      <c15:f>'Trust Fund Data'!$O$40</c15:f>
                      <c15:dlblFieldTableCache>
                        <c:ptCount val="1"/>
                        <c:pt idx="0">
                          <c:v>$53,502,885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3EA7-47D1-B5CA-BAF5B5A598CB}"/>
                </c:ext>
              </c:extLst>
            </c:dLbl>
            <c:dLbl>
              <c:idx val="2"/>
              <c:layout>
                <c:manualLayout>
                  <c:x val="8.7873462214411256E-3"/>
                  <c:y val="-0.28450363196125911"/>
                </c:manualLayout>
              </c:layout>
              <c:tx>
                <c:strRef>
                  <c:f>'Trust Fund Data'!$O$41</c:f>
                  <c:strCache>
                    <c:ptCount val="1"/>
                    <c:pt idx="0">
                      <c:v>$50,519,955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{E1610831-C2D0-4495-B1F9-AE113772C900}</c15:txfldGUID>
                      <c15:f>'Trust Fund Data'!$O$41</c15:f>
                      <c15:dlblFieldTableCache>
                        <c:ptCount val="1"/>
                        <c:pt idx="0">
                          <c:v>$50,519,955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3EA7-47D1-B5CA-BAF5B5A598CB}"/>
                </c:ext>
              </c:extLst>
            </c:dLbl>
            <c:dLbl>
              <c:idx val="3"/>
              <c:layout>
                <c:manualLayout>
                  <c:x val="1.1716461628588193E-2"/>
                  <c:y val="-0.23809523809523808"/>
                </c:manualLayout>
              </c:layout>
              <c:tx>
                <c:strRef>
                  <c:f>'Trust Fund Data'!$O$42</c:f>
                  <c:strCache>
                    <c:ptCount val="1"/>
                    <c:pt idx="0">
                      <c:v>$37,406,197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{250E60DD-C14C-4F34-A257-855882B89E89}</c15:txfldGUID>
                      <c15:f>'Trust Fund Data'!$O$42</c15:f>
                      <c15:dlblFieldTableCache>
                        <c:ptCount val="1"/>
                        <c:pt idx="0">
                          <c:v>$37,406,197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3EA7-47D1-B5CA-BAF5B5A598CB}"/>
                </c:ext>
              </c:extLst>
            </c:dLbl>
            <c:dLbl>
              <c:idx val="4"/>
              <c:layout>
                <c:manualLayout>
                  <c:x val="7.322788517867604E-3"/>
                  <c:y val="-0.23204196933010493"/>
                </c:manualLayout>
              </c:layout>
              <c:tx>
                <c:strRef>
                  <c:f>'Trust Fund Data'!$O$43</c:f>
                  <c:strCache>
                    <c:ptCount val="1"/>
                    <c:pt idx="0">
                      <c:v>$36,087,985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{96E1FB10-B61C-4C19-9850-8BD326A6152E}</c15:txfldGUID>
                      <c15:f>'Trust Fund Data'!$O$43</c15:f>
                      <c15:dlblFieldTableCache>
                        <c:ptCount val="1"/>
                        <c:pt idx="0">
                          <c:v>$36,087,985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3EA7-47D1-B5CA-BAF5B5A598CB}"/>
                </c:ext>
              </c:extLst>
            </c:dLbl>
            <c:dLbl>
              <c:idx val="5"/>
              <c:layout>
                <c:manualLayout>
                  <c:x val="7.322788517867604E-3"/>
                  <c:y val="-0.20984665052461662"/>
                </c:manualLayout>
              </c:layout>
              <c:tx>
                <c:strRef>
                  <c:f>'Trust Fund Data'!$O$44</c:f>
                  <c:strCache>
                    <c:ptCount val="1"/>
                    <c:pt idx="0">
                      <c:v>$31,914,200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{4A3E70ED-705C-475C-AA94-FE74100762A7}</c15:txfldGUID>
                      <c15:f>'Trust Fund Data'!$O$44</c15:f>
                      <c15:dlblFieldTableCache>
                        <c:ptCount val="1"/>
                        <c:pt idx="0">
                          <c:v>$31,914,200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3EA7-47D1-B5CA-BAF5B5A598CB}"/>
                </c:ext>
              </c:extLst>
            </c:dLbl>
            <c:dLbl>
              <c:idx val="6"/>
              <c:layout>
                <c:manualLayout>
                  <c:x val="4.3936731107205628E-3"/>
                  <c:y val="-0.17554479418886199"/>
                </c:manualLayout>
              </c:layout>
              <c:tx>
                <c:strRef>
                  <c:f>'Trust Fund Data'!$O$45</c:f>
                  <c:strCache>
                    <c:ptCount val="1"/>
                    <c:pt idx="0">
                      <c:v>$27,136,254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{986AFEA3-B51F-446A-A624-7BDED3FC7EED}</c15:txfldGUID>
                      <c15:f>'Trust Fund Data'!$O$45</c15:f>
                      <c15:dlblFieldTableCache>
                        <c:ptCount val="1"/>
                        <c:pt idx="0">
                          <c:v>$27,136,254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3EA7-47D1-B5CA-BAF5B5A598CB}"/>
                </c:ext>
              </c:extLst>
            </c:dLbl>
            <c:dLbl>
              <c:idx val="7"/>
              <c:layout>
                <c:manualLayout>
                  <c:x val="5.8582308142940834E-3"/>
                  <c:y val="-0.17756255044390637"/>
                </c:manualLayout>
              </c:layout>
              <c:tx>
                <c:strRef>
                  <c:f>'Trust Fund Data'!$O$46</c:f>
                  <c:strCache>
                    <c:ptCount val="1"/>
                    <c:pt idx="0">
                      <c:v>$25,136,225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{33AFA5BB-EC7C-4EBB-911D-6B077A0A89AC}</c15:txfldGUID>
                      <c15:f>'Trust Fund Data'!$O$46</c15:f>
                      <c15:dlblFieldTableCache>
                        <c:ptCount val="1"/>
                        <c:pt idx="0">
                          <c:v>$25,136,225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3EA7-47D1-B5CA-BAF5B5A598CB}"/>
                </c:ext>
              </c:extLst>
            </c:dLbl>
            <c:dLbl>
              <c:idx val="8"/>
              <c:layout>
                <c:manualLayout>
                  <c:x val="1.6110134739308783E-2"/>
                  <c:y val="-0.18159806295399517"/>
                </c:manualLayout>
              </c:layout>
              <c:tx>
                <c:strRef>
                  <c:f>'Trust Fund Data'!$O$47</c:f>
                  <c:strCache>
                    <c:ptCount val="1"/>
                    <c:pt idx="0">
                      <c:v>$26,289,350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{B79CC666-AD52-4093-A286-1AD29D34FD3E}</c15:txfldGUID>
                      <c15:f>'Trust Fund Data'!$O$47</c15:f>
                      <c15:dlblFieldTableCache>
                        <c:ptCount val="1"/>
                        <c:pt idx="0">
                          <c:v>$26,289,350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3EA7-47D1-B5CA-BAF5B5A598CB}"/>
                </c:ext>
              </c:extLst>
            </c:dLbl>
            <c:dLbl>
              <c:idx val="9"/>
              <c:layout>
                <c:manualLayout>
                  <c:x val="1.0251903925014592E-2"/>
                  <c:y val="-0.18966908797417278"/>
                </c:manualLayout>
              </c:layout>
              <c:tx>
                <c:strRef>
                  <c:f>'Trust Fund Data'!$O$48</c:f>
                  <c:strCache>
                    <c:ptCount val="1"/>
                    <c:pt idx="0">
                      <c:v>$26,637,700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{DBCCD469-1540-4832-93CE-052CFFC0FAAF}</c15:txfldGUID>
                      <c15:f>'Trust Fund Data'!$O$48</c15:f>
                      <c15:dlblFieldTableCache>
                        <c:ptCount val="1"/>
                        <c:pt idx="0">
                          <c:v>$26,637,700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3EA7-47D1-B5CA-BAF5B5A598CB}"/>
                </c:ext>
              </c:extLst>
            </c:dLbl>
            <c:dLbl>
              <c:idx val="10"/>
              <c:layout>
                <c:manualLayout>
                  <c:x val="8.7873462214411256E-3"/>
                  <c:y val="-0.18159806295399517"/>
                </c:manualLayout>
              </c:layout>
              <c:tx>
                <c:strRef>
                  <c:f>'Trust Fund Data'!$O$49</c:f>
                  <c:strCache>
                    <c:ptCount val="1"/>
                    <c:pt idx="0">
                      <c:v>$27,363,150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{1B9224B4-F3CE-4FA9-8BBC-A75DFA478441}</c15:txfldGUID>
                      <c15:f>'Trust Fund Data'!$O$49</c15:f>
                      <c15:dlblFieldTableCache>
                        <c:ptCount val="1"/>
                        <c:pt idx="0">
                          <c:v>$27,363,150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3EA7-47D1-B5CA-BAF5B5A598CB}"/>
                </c:ext>
              </c:extLst>
            </c:dLbl>
            <c:dLbl>
              <c:idx val="11"/>
              <c:layout>
                <c:manualLayout>
                  <c:x val="2.9426969098391613E-3"/>
                  <c:y val="-0.36717601208939793"/>
                </c:manualLayout>
              </c:layout>
              <c:tx>
                <c:strRef>
                  <c:f>'Trust Fund Data'!$O$50</c:f>
                  <c:strCache>
                    <c:ptCount val="1"/>
                    <c:pt idx="0">
                      <c:v>$55,598,030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{EA492BF7-30BF-41E5-A2BB-6E53CE0A5813}</c15:txfldGUID>
                      <c15:f>'Trust Fund Data'!$O$50</c15:f>
                      <c15:dlblFieldTableCache>
                        <c:ptCount val="1"/>
                        <c:pt idx="0">
                          <c:v>$55,598,030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3EA7-47D1-B5CA-BAF5B5A598CB}"/>
                </c:ext>
              </c:extLst>
            </c:dLbl>
            <c:dLbl>
              <c:idx val="12"/>
              <c:layout>
                <c:manualLayout>
                  <c:x val="8.7847480603386111E-3"/>
                  <c:y val="-0.26836152806652469"/>
                </c:manualLayout>
              </c:layout>
              <c:tx>
                <c:strRef>
                  <c:f>'Trust Fund Data'!$O$51</c:f>
                  <c:strCache>
                    <c:ptCount val="1"/>
                    <c:pt idx="0">
                      <c:v>$35,170,610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{DB78D06A-8050-40D3-9740-7AD2AE575D3C}</c15:txfldGUID>
                      <c15:f>'Trust Fund Data'!$O$51</c15:f>
                      <c15:dlblFieldTableCache>
                        <c:ptCount val="1"/>
                        <c:pt idx="0">
                          <c:v>$35,170,610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EA7-47D1-B5CA-BAF5B5A598CB}"/>
                </c:ext>
              </c:extLst>
            </c:dLbl>
            <c:dLbl>
              <c:idx val="13"/>
              <c:layout>
                <c:manualLayout>
                  <c:x val="2.9291154071470417E-3"/>
                  <c:y val="-0.25020193450394973"/>
                </c:manualLayout>
              </c:layout>
              <c:tx>
                <c:strRef>
                  <c:f>'Trust Fund Data'!$O$52</c:f>
                  <c:strCache>
                    <c:ptCount val="1"/>
                    <c:pt idx="0">
                      <c:v>$33,608,330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{CC8832CF-7371-4C8C-9063-01D0A34BBBAC}</c15:txfldGUID>
                      <c15:f>'Trust Fund Data'!$O$52</c15:f>
                      <c15:dlblFieldTableCache>
                        <c:ptCount val="1"/>
                        <c:pt idx="0">
                          <c:v>$33,608,330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EA7-47D1-B5CA-BAF5B5A598CB}"/>
                </c:ext>
              </c:extLst>
            </c:dLbl>
            <c:dLbl>
              <c:idx val="14"/>
              <c:layout>
                <c:manualLayout>
                  <c:x val="4.3936731107205628E-3"/>
                  <c:y val="-0.1755447941888619"/>
                </c:manualLayout>
              </c:layout>
              <c:tx>
                <c:strRef>
                  <c:f>'Trust Fund Data'!$O$53</c:f>
                  <c:strCache>
                    <c:ptCount val="1"/>
                    <c:pt idx="0">
                      <c:v>$25,509,150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{D6FCBF69-5EE9-440A-99AA-ADDC5F0EC6A1}</c15:txfldGUID>
                      <c15:f>'Trust Fund Data'!$O$53</c15:f>
                      <c15:dlblFieldTableCache>
                        <c:ptCount val="1"/>
                        <c:pt idx="0">
                          <c:v>$25,509,150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EA7-47D1-B5CA-BAF5B5A598CB}"/>
                </c:ext>
              </c:extLst>
            </c:dLbl>
            <c:dLbl>
              <c:idx val="15"/>
              <c:layout>
                <c:manualLayout>
                  <c:x val="4.3936731107205628E-3"/>
                  <c:y val="-0.17756255044390645"/>
                </c:manualLayout>
              </c:layout>
              <c:tx>
                <c:strRef>
                  <c:f>'Trust Fund Data'!$O$54</c:f>
                  <c:strCache>
                    <c:ptCount val="1"/>
                    <c:pt idx="0">
                      <c:v>$26,675,500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{2FEE9D17-1AC4-4790-8713-3CBE5206587B}</c15:txfldGUID>
                      <c15:f>'Trust Fund Data'!$O$54</c15:f>
                      <c15:dlblFieldTableCache>
                        <c:ptCount val="1"/>
                        <c:pt idx="0">
                          <c:v>$26,675,500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EA7-47D1-B5CA-BAF5B5A598CB}"/>
                </c:ext>
              </c:extLst>
            </c:dLbl>
            <c:dLbl>
              <c:idx val="16"/>
              <c:layout>
                <c:manualLayout>
                  <c:x val="4.3929508811398578E-3"/>
                  <c:y val="-0.24213202195334993"/>
                </c:manualLayout>
              </c:layout>
              <c:tx>
                <c:strRef>
                  <c:f>'Trust Fund Data'!$O$55</c:f>
                  <c:strCache>
                    <c:ptCount val="1"/>
                    <c:pt idx="0">
                      <c:v>$33,793,880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{03188B6E-241E-4060-AB89-3C59D9A07635}</c15:txfldGUID>
                      <c15:f>'Trust Fund Data'!$O$55</c15:f>
                      <c15:dlblFieldTableCache>
                        <c:ptCount val="1"/>
                        <c:pt idx="0">
                          <c:v>$33,793,880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EA7-47D1-B5CA-BAF5B5A598CB}"/>
                </c:ext>
              </c:extLst>
            </c:dLbl>
            <c:dLbl>
              <c:idx val="17"/>
              <c:layout>
                <c:manualLayout>
                  <c:x val="2.9290184880736061E-3"/>
                  <c:y val="-0.30871810954369555"/>
                </c:manualLayout>
              </c:layout>
              <c:tx>
                <c:strRef>
                  <c:f>'Trust Fund Data'!$O$56</c:f>
                  <c:strCache>
                    <c:ptCount val="1"/>
                    <c:pt idx="0">
                      <c:v>$43,173,800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{75818A43-7731-473D-8B9F-332ED39C7006}</c15:txfldGUID>
                      <c15:f>'Trust Fund Data'!$O$56</c15:f>
                      <c15:dlblFieldTableCache>
                        <c:ptCount val="1"/>
                        <c:pt idx="0">
                          <c:v>$43,173,800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3EA7-47D1-B5CA-BAF5B5A598CB}"/>
                </c:ext>
              </c:extLst>
            </c:dLbl>
            <c:dLbl>
              <c:idx val="18"/>
              <c:layout>
                <c:manualLayout>
                  <c:x val="5.8569986444002194E-3"/>
                  <c:y val="-0.22800780625688902"/>
                </c:manualLayout>
              </c:layout>
              <c:tx>
                <c:strRef>
                  <c:f>'Trust Fund Data'!$O$57</c:f>
                  <c:strCache>
                    <c:ptCount val="1"/>
                    <c:pt idx="0">
                      <c:v>$42,133,787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{733BC4F7-5976-4566-80CE-CCBC8B0BB9F4}</c15:txfldGUID>
                      <c15:f>'Trust Fund Data'!$O$57</c15:f>
                      <c15:dlblFieldTableCache>
                        <c:ptCount val="1"/>
                        <c:pt idx="0">
                          <c:v>$42,133,787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EA7-47D1-B5CA-BAF5B5A598CB}"/>
                </c:ext>
              </c:extLst>
            </c:dLbl>
            <c:dLbl>
              <c:idx val="19"/>
              <c:layout>
                <c:manualLayout>
                  <c:x val="-1.4420773673525034E-3"/>
                  <c:y val="-0.43983170285532491"/>
                </c:manualLayout>
              </c:layout>
              <c:tx>
                <c:strRef>
                  <c:f>'Trust Fund Data'!$O$58</c:f>
                  <c:strCache>
                    <c:ptCount val="1"/>
                    <c:pt idx="0">
                      <c:v>$92,211,889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{3DA8F102-9A96-45EF-BCF3-3BB3355EB760}</c15:txfldGUID>
                      <c15:f>'Trust Fund Data'!$O$58</c15:f>
                      <c15:dlblFieldTableCache>
                        <c:ptCount val="1"/>
                        <c:pt idx="0">
                          <c:v>$92,211,889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EA7-47D1-B5CA-BAF5B5A598CB}"/>
                </c:ext>
              </c:extLst>
            </c:dLbl>
            <c:dLbl>
              <c:idx val="20"/>
              <c:layout>
                <c:manualLayout>
                  <c:x val="5.8582588864309433E-3"/>
                  <c:y val="-0.49025849041597075"/>
                </c:manualLayout>
              </c:layout>
              <c:tx>
                <c:strRef>
                  <c:f>'Trust Fund Data'!$O$59</c:f>
                  <c:strCache>
                    <c:ptCount val="1"/>
                    <c:pt idx="0">
                      <c:v>$90,650,181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{51FF1729-6B8B-411E-8F0C-A46DCBAC6072}</c15:txfldGUID>
                      <c15:f>'Trust Fund Data'!$O$59</c15:f>
                      <c15:dlblFieldTableCache>
                        <c:ptCount val="1"/>
                        <c:pt idx="0">
                          <c:v>$90,650,181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3EA7-47D1-B5CA-BAF5B5A598CB}"/>
                </c:ext>
              </c:extLst>
            </c:dLbl>
            <c:dLbl>
              <c:idx val="21"/>
              <c:layout>
                <c:manualLayout>
                  <c:x val="4.3936731107205628E-3"/>
                  <c:y val="-0.25827280064568198"/>
                </c:manualLayout>
              </c:layout>
              <c:tx>
                <c:strRef>
                  <c:f>'Trust Fund Data'!$O$60</c:f>
                  <c:strCache>
                    <c:ptCount val="1"/>
                    <c:pt idx="0">
                      <c:v>$49,158,000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{4DB1E6C2-C72E-44BB-83F1-57FCBEF78B7B}</c15:txfldGUID>
                      <c15:f>'Trust Fund Data'!$O$60</c15:f>
                      <c15:dlblFieldTableCache>
                        <c:ptCount val="1"/>
                        <c:pt idx="0">
                          <c:v>$49,158,000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3EA7-47D1-B5CA-BAF5B5A598CB}"/>
                </c:ext>
              </c:extLst>
            </c:dLbl>
            <c:dLbl>
              <c:idx val="22"/>
              <c:layout>
                <c:manualLayout>
                  <c:x val="4.3956043956043956E-3"/>
                  <c:y val="-0.21790698391182819"/>
                </c:manualLayout>
              </c:layout>
              <c:tx>
                <c:strRef>
                  <c:f>'Trust Fund Data'!$O$61</c:f>
                  <c:strCache>
                    <c:ptCount val="1"/>
                    <c:pt idx="0">
                      <c:v>$42,809,979 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{ED7DE265-9F97-45CC-A8D4-F75EDFEACA24}</c15:txfldGUID>
                      <c15:f>'Trust Fund Data'!$O$61</c15:f>
                      <c15:dlblFieldTableCache>
                        <c:ptCount val="1"/>
                        <c:pt idx="0">
                          <c:v>$42,809,979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3EA7-47D1-B5CA-BAF5B5A598CB}"/>
                </c:ext>
              </c:extLst>
            </c:dLbl>
            <c:dLbl>
              <c:idx val="23"/>
              <c:layout>
                <c:manualLayout>
                  <c:x val="8.7859623873905047E-3"/>
                  <c:y val="-0.24009647099197345"/>
                </c:manualLayout>
              </c:layout>
              <c:tx>
                <c:strRef>
                  <c:f>'Trust Fund Data'!$O$62</c:f>
                  <c:strCache>
                    <c:ptCount val="1"/>
                    <c:pt idx="0">
                      <c:v>$49,151,825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{59A1C15A-1107-41AE-8B99-B8CF2F838A20}</c15:txfldGUID>
                      <c15:f>'Trust Fund Data'!$O$62</c15:f>
                      <c15:dlblFieldTableCache>
                        <c:ptCount val="1"/>
                        <c:pt idx="0">
                          <c:v>$49,151,825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3EA7-47D1-B5CA-BAF5B5A598CB}"/>
                </c:ext>
              </c:extLst>
            </c:dLbl>
            <c:dLbl>
              <c:idx val="24"/>
              <c:layout>
                <c:manualLayout>
                  <c:x val="-4.3936731107205628E-3"/>
                  <c:y val="-9.0799031476997583E-2"/>
                </c:manualLayout>
              </c:layout>
              <c:tx>
                <c:strRef>
                  <c:f>'Trust Fund Data'!$O$63</c:f>
                  <c:strCache>
                    <c:ptCount val="1"/>
                    <c:pt idx="0">
                      <c:v>$13,134,347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{546E83D8-EDB4-433D-B0DD-F6791786DC4E}</c15:txfldGUID>
                      <c15:f>'Trust Fund Data'!$O$63</c15:f>
                      <c15:dlblFieldTableCache>
                        <c:ptCount val="1"/>
                        <c:pt idx="0">
                          <c:v>$13,134,347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3EA7-47D1-B5CA-BAF5B5A598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480000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'Trust Fund Data'!$A$8:$A$32</c:f>
              <c:strCache>
                <c:ptCount val="25"/>
                <c:pt idx="0">
                  <c:v>FY02</c:v>
                </c:pt>
                <c:pt idx="1">
                  <c:v>FY03</c:v>
                </c:pt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  <c:pt idx="14">
                  <c:v>FY16</c:v>
                </c:pt>
                <c:pt idx="15">
                  <c:v>FY17</c:v>
                </c:pt>
                <c:pt idx="16">
                  <c:v>FY18</c:v>
                </c:pt>
                <c:pt idx="17">
                  <c:v>FY19</c:v>
                </c:pt>
                <c:pt idx="18">
                  <c:v>FY20</c:v>
                </c:pt>
                <c:pt idx="19">
                  <c:v>FY21</c:v>
                </c:pt>
                <c:pt idx="20">
                  <c:v>FY22</c:v>
                </c:pt>
                <c:pt idx="21">
                  <c:v>FY23</c:v>
                </c:pt>
                <c:pt idx="22">
                  <c:v>FY24</c:v>
                </c:pt>
                <c:pt idx="23">
                  <c:v>FY25</c:v>
                </c:pt>
                <c:pt idx="24">
                  <c:v>FY26</c:v>
                </c:pt>
              </c:strCache>
            </c:strRef>
          </c:cat>
          <c:val>
            <c:numRef>
              <c:f>'Trust Fund Data'!$N$8:$N$32</c:f>
              <c:numCache>
                <c:formatCode>"$"#,##0_);[Red]\("$"#,##0\)</c:formatCode>
                <c:ptCount val="25"/>
                <c:pt idx="0">
                  <c:v>42450733.5</c:v>
                </c:pt>
                <c:pt idx="1">
                  <c:v>53502884.859999999</c:v>
                </c:pt>
                <c:pt idx="2">
                  <c:v>50519955</c:v>
                </c:pt>
                <c:pt idx="3">
                  <c:v>37406197</c:v>
                </c:pt>
                <c:pt idx="4">
                  <c:v>36087985</c:v>
                </c:pt>
                <c:pt idx="5">
                  <c:v>31914200</c:v>
                </c:pt>
                <c:pt idx="6">
                  <c:v>27136254</c:v>
                </c:pt>
                <c:pt idx="7">
                  <c:v>25136225</c:v>
                </c:pt>
                <c:pt idx="8">
                  <c:v>26289350</c:v>
                </c:pt>
                <c:pt idx="9">
                  <c:v>26637700</c:v>
                </c:pt>
                <c:pt idx="10">
                  <c:v>27363150</c:v>
                </c:pt>
                <c:pt idx="11">
                  <c:v>30598030</c:v>
                </c:pt>
                <c:pt idx="12">
                  <c:v>23770610</c:v>
                </c:pt>
                <c:pt idx="13">
                  <c:v>23608330</c:v>
                </c:pt>
                <c:pt idx="14">
                  <c:v>25509150</c:v>
                </c:pt>
                <c:pt idx="15">
                  <c:v>26675500</c:v>
                </c:pt>
                <c:pt idx="16">
                  <c:v>23793880</c:v>
                </c:pt>
                <c:pt idx="17">
                  <c:v>23173800</c:v>
                </c:pt>
                <c:pt idx="18">
                  <c:v>42133787</c:v>
                </c:pt>
                <c:pt idx="19">
                  <c:v>82211889</c:v>
                </c:pt>
                <c:pt idx="20">
                  <c:v>70650181</c:v>
                </c:pt>
                <c:pt idx="21">
                  <c:v>49158000</c:v>
                </c:pt>
                <c:pt idx="22">
                  <c:v>42809979</c:v>
                </c:pt>
                <c:pt idx="23">
                  <c:v>49151825</c:v>
                </c:pt>
                <c:pt idx="24">
                  <c:v>13134347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EA7-47D1-B5CA-BAF5B5A598CB}"/>
            </c:ext>
          </c:extLst>
        </c:ser>
        <c:ser>
          <c:idx val="1"/>
          <c:order val="1"/>
          <c:tx>
            <c:strRef>
              <c:f>'Trust Fund Data'!$A$8:$A$32</c:f>
              <c:strCache>
                <c:ptCount val="25"/>
                <c:pt idx="0">
                  <c:v>FY02</c:v>
                </c:pt>
                <c:pt idx="1">
                  <c:v>FY03</c:v>
                </c:pt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  <c:pt idx="14">
                  <c:v>FY16</c:v>
                </c:pt>
                <c:pt idx="15">
                  <c:v>FY17</c:v>
                </c:pt>
                <c:pt idx="16">
                  <c:v>FY18</c:v>
                </c:pt>
                <c:pt idx="17">
                  <c:v>FY19</c:v>
                </c:pt>
                <c:pt idx="18">
                  <c:v>FY20</c:v>
                </c:pt>
                <c:pt idx="19">
                  <c:v>FY21</c:v>
                </c:pt>
                <c:pt idx="20">
                  <c:v>FY22</c:v>
                </c:pt>
                <c:pt idx="21">
                  <c:v>FY23</c:v>
                </c:pt>
                <c:pt idx="22">
                  <c:v>FY24</c:v>
                </c:pt>
                <c:pt idx="23">
                  <c:v>FY25</c:v>
                </c:pt>
                <c:pt idx="24">
                  <c:v>FY26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val>
            <c:numRef>
              <c:f>'Trust Fund Data'!$O$8:$O$32</c:f>
              <c:numCache>
                <c:formatCode>General</c:formatCode>
                <c:ptCount val="25"/>
                <c:pt idx="11" formatCode="&quot;$&quot;#,##0_);[Red]\(&quot;$&quot;#,##0\)">
                  <c:v>25000000</c:v>
                </c:pt>
                <c:pt idx="12" formatCode="&quot;$&quot;#,##0_);[Red]\(&quot;$&quot;#,##0\)">
                  <c:v>11400000</c:v>
                </c:pt>
                <c:pt idx="13" formatCode="&quot;$&quot;#,##0_);[Red]\(&quot;$&quot;#,##0\)">
                  <c:v>10000000</c:v>
                </c:pt>
                <c:pt idx="16" formatCode="&quot;$&quot;#,##0_);[Red]\(&quot;$&quot;#,##0\)">
                  <c:v>10000000</c:v>
                </c:pt>
                <c:pt idx="17" formatCode="&quot;$&quot;#,##0_);[Red]\(&quot;$&quot;#,##0\)">
                  <c:v>20000000</c:v>
                </c:pt>
                <c:pt idx="19" formatCode="&quot;$&quot;#,##0_);[Red]\(&quot;$&quot;#,##0\)">
                  <c:v>10000000</c:v>
                </c:pt>
                <c:pt idx="20" formatCode="&quot;$&quot;#,##0_);[Red]\(&quot;$&quot;#,##0\)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EA7-47D1-B5CA-BAF5B5A5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493632"/>
        <c:axId val="125495168"/>
      </c:barChart>
      <c:catAx>
        <c:axId val="12549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125495168"/>
        <c:crosses val="autoZero"/>
        <c:auto val="1"/>
        <c:lblAlgn val="ctr"/>
        <c:lblOffset val="100"/>
        <c:noMultiLvlLbl val="0"/>
      </c:catAx>
      <c:valAx>
        <c:axId val="125495168"/>
        <c:scaling>
          <c:orientation val="minMax"/>
          <c:max val="1200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254936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Groton's</a:t>
            </a:r>
            <a:r>
              <a:rPr lang="en-US" baseline="0"/>
              <a:t> CPA Match as a Fraction of State's Annual Trust Fund Revenue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597489900662194E-2"/>
          <c:y val="8.4977486058784954E-2"/>
          <c:w val="0.90229376121002547"/>
          <c:h val="0.8216050827631433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A22-4163-BF1D-E8CFD1D295D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22-4163-BF1D-E8CFD1D295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22-4163-BF1D-E8CFD1D295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22-4163-BF1D-E8CFD1D295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22-4163-BF1D-E8CFD1D295DD}"/>
                </c:ext>
              </c:extLst>
            </c:dLbl>
            <c:dLbl>
              <c:idx val="4"/>
              <c:layout>
                <c:manualLayout>
                  <c:x val="-1.464557703573494E-3"/>
                  <c:y val="-0.294162805920446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22-4163-BF1D-E8CFD1D295DD}"/>
                </c:ext>
              </c:extLst>
            </c:dLbl>
            <c:dLbl>
              <c:idx val="5"/>
              <c:layout>
                <c:manualLayout>
                  <c:x val="0"/>
                  <c:y val="-0.325872560421472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22-4163-BF1D-E8CFD1D295DD}"/>
                </c:ext>
              </c:extLst>
            </c:dLbl>
            <c:dLbl>
              <c:idx val="6"/>
              <c:layout>
                <c:manualLayout>
                  <c:x val="0"/>
                  <c:y val="-0.3270695506282053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22-4163-BF1D-E8CFD1D295DD}"/>
                </c:ext>
              </c:extLst>
            </c:dLbl>
            <c:dLbl>
              <c:idx val="7"/>
              <c:layout>
                <c:manualLayout>
                  <c:x val="0"/>
                  <c:y val="-0.2315341938189929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22-4163-BF1D-E8CFD1D295DD}"/>
                </c:ext>
              </c:extLst>
            </c:dLbl>
            <c:dLbl>
              <c:idx val="8"/>
              <c:layout>
                <c:manualLayout>
                  <c:x val="-1.1531950421838746E-7"/>
                  <c:y val="-0.203310073528944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22-4163-BF1D-E8CFD1D295DD}"/>
                </c:ext>
              </c:extLst>
            </c:dLbl>
            <c:dLbl>
              <c:idx val="9"/>
              <c:layout>
                <c:manualLayout>
                  <c:x val="0"/>
                  <c:y val="-0.206598221832440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22-4163-BF1D-E8CFD1D295DD}"/>
                </c:ext>
              </c:extLst>
            </c:dLbl>
            <c:dLbl>
              <c:idx val="10"/>
              <c:layout>
                <c:manualLayout>
                  <c:x val="5.3699828786024574E-17"/>
                  <c:y val="-0.208551314560256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22-4163-BF1D-E8CFD1D295DD}"/>
                </c:ext>
              </c:extLst>
            </c:dLbl>
            <c:dLbl>
              <c:idx val="11"/>
              <c:layout>
                <c:manualLayout>
                  <c:x val="0"/>
                  <c:y val="-0.336497715327956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22-4163-BF1D-E8CFD1D295DD}"/>
                </c:ext>
              </c:extLst>
            </c:dLbl>
            <c:dLbl>
              <c:idx val="12"/>
              <c:layout>
                <c:manualLayout>
                  <c:x val="-1.4645577035735209E-3"/>
                  <c:y val="-0.132047688954134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22-4163-BF1D-E8CFD1D295DD}"/>
                </c:ext>
              </c:extLst>
            </c:dLbl>
            <c:dLbl>
              <c:idx val="13"/>
              <c:layout>
                <c:manualLayout>
                  <c:x val="0"/>
                  <c:y val="-0.1926466289171480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22-4163-BF1D-E8CFD1D295DD}"/>
                </c:ext>
              </c:extLst>
            </c:dLbl>
            <c:dLbl>
              <c:idx val="14"/>
              <c:layout>
                <c:manualLayout>
                  <c:x val="0"/>
                  <c:y val="-0.1568231937109555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22-4163-BF1D-E8CFD1D295DD}"/>
                </c:ext>
              </c:extLst>
            </c:dLbl>
            <c:dLbl>
              <c:idx val="15"/>
              <c:layout>
                <c:manualLayout>
                  <c:x val="0"/>
                  <c:y val="-0.170226973746925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22-4163-BF1D-E8CFD1D295DD}"/>
                </c:ext>
              </c:extLst>
            </c:dLbl>
            <c:dLbl>
              <c:idx val="16"/>
              <c:layout>
                <c:manualLayout>
                  <c:x val="0"/>
                  <c:y val="-0.181675118999955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22-4163-BF1D-E8CFD1D295DD}"/>
                </c:ext>
              </c:extLst>
            </c:dLbl>
            <c:dLbl>
              <c:idx val="17"/>
              <c:layout>
                <c:manualLayout>
                  <c:x val="0"/>
                  <c:y val="-0.190531797932038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22-4163-BF1D-E8CFD1D295DD}"/>
                </c:ext>
              </c:extLst>
            </c:dLbl>
            <c:dLbl>
              <c:idx val="18"/>
              <c:layout>
                <c:manualLayout>
                  <c:x val="0"/>
                  <c:y val="-0.195360113884069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22-4163-BF1D-E8CFD1D295DD}"/>
                </c:ext>
              </c:extLst>
            </c:dLbl>
            <c:dLbl>
              <c:idx val="19"/>
              <c:layout>
                <c:manualLayout>
                  <c:x val="1.4645577035735209E-3"/>
                  <c:y val="-0.156231689259181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22-4163-BF1D-E8CFD1D295DD}"/>
                </c:ext>
              </c:extLst>
            </c:dLbl>
            <c:dLbl>
              <c:idx val="20"/>
              <c:layout>
                <c:manualLayout>
                  <c:x val="-1.4645577035735209E-3"/>
                  <c:y val="-0.1510365229770007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22-4163-BF1D-E8CFD1D295DD}"/>
                </c:ext>
              </c:extLst>
            </c:dLbl>
            <c:dLbl>
              <c:idx val="21"/>
              <c:layout>
                <c:manualLayout>
                  <c:x val="0"/>
                  <c:y val="-0.16249054673250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22-4163-BF1D-E8CFD1D295DD}"/>
                </c:ext>
              </c:extLst>
            </c:dLbl>
            <c:dLbl>
              <c:idx val="22"/>
              <c:layout>
                <c:manualLayout>
                  <c:x val="-1.4645577035734133E-3"/>
                  <c:y val="-0.165261227939727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22-4163-BF1D-E8CFD1D295DD}"/>
                </c:ext>
              </c:extLst>
            </c:dLbl>
            <c:spPr>
              <a:noFill/>
              <a:ln>
                <a:noFill/>
              </a:ln>
            </c:spPr>
            <c:txPr>
              <a:bodyPr rot="-5400000" vert="horz" anchor="t" anchorCtr="0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'Graph Prep'!$I$10:$I$33</c:f>
              <c:strCache>
                <c:ptCount val="24"/>
                <c:pt idx="0">
                  <c:v>FY02</c:v>
                </c:pt>
                <c:pt idx="1">
                  <c:v>FY03</c:v>
                </c:pt>
                <c:pt idx="2">
                  <c:v>FY04</c:v>
                </c:pt>
                <c:pt idx="3">
                  <c:v>FY05</c:v>
                </c:pt>
                <c:pt idx="4">
                  <c:v>FY06</c:v>
                </c:pt>
                <c:pt idx="5">
                  <c:v>FY07</c:v>
                </c:pt>
                <c:pt idx="6">
                  <c:v>FY08</c:v>
                </c:pt>
                <c:pt idx="7">
                  <c:v>FY09</c:v>
                </c:pt>
                <c:pt idx="8">
                  <c:v>FY10</c:v>
                </c:pt>
                <c:pt idx="9">
                  <c:v>FY11</c:v>
                </c:pt>
                <c:pt idx="10">
                  <c:v>FY12</c:v>
                </c:pt>
                <c:pt idx="11">
                  <c:v>FY13</c:v>
                </c:pt>
                <c:pt idx="12">
                  <c:v>FY14</c:v>
                </c:pt>
                <c:pt idx="13">
                  <c:v>FY15</c:v>
                </c:pt>
                <c:pt idx="14">
                  <c:v>FY16</c:v>
                </c:pt>
                <c:pt idx="15">
                  <c:v>FY17</c:v>
                </c:pt>
                <c:pt idx="16">
                  <c:v>FY18</c:v>
                </c:pt>
                <c:pt idx="17">
                  <c:v>FY19</c:v>
                </c:pt>
                <c:pt idx="18">
                  <c:v>FY21</c:v>
                </c:pt>
                <c:pt idx="19">
                  <c:v>FY22</c:v>
                </c:pt>
                <c:pt idx="20">
                  <c:v>FY23</c:v>
                </c:pt>
                <c:pt idx="21">
                  <c:v>FY24</c:v>
                </c:pt>
                <c:pt idx="22">
                  <c:v>FY25</c:v>
                </c:pt>
                <c:pt idx="23">
                  <c:v>FY26</c:v>
                </c:pt>
              </c:strCache>
            </c:strRef>
          </c:cat>
          <c:val>
            <c:numRef>
              <c:f>'Graph Prep'!$L$10:$L$33</c:f>
              <c:numCache>
                <c:formatCode>0.00%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1.2626570939569183E-2</c:v>
                </c:pt>
                <c:pt idx="5">
                  <c:v>1.3721214969469757E-2</c:v>
                </c:pt>
                <c:pt idx="6">
                  <c:v>1.3660000877352403E-2</c:v>
                </c:pt>
                <c:pt idx="7">
                  <c:v>9.2988147885113403E-3</c:v>
                </c:pt>
                <c:pt idx="8">
                  <c:v>7.9319388651239407E-3</c:v>
                </c:pt>
                <c:pt idx="9">
                  <c:v>7.548113589723595E-3</c:v>
                </c:pt>
                <c:pt idx="10">
                  <c:v>7.5481366634506733E-3</c:v>
                </c:pt>
                <c:pt idx="11">
                  <c:v>1.441321631464214E-2</c:v>
                </c:pt>
                <c:pt idx="12">
                  <c:v>4.4049582332323636E-3</c:v>
                </c:pt>
                <c:pt idx="13">
                  <c:v>7.2204036267781531E-3</c:v>
                </c:pt>
                <c:pt idx="14">
                  <c:v>5.4552249397693958E-3</c:v>
                </c:pt>
                <c:pt idx="15">
                  <c:v>6.3492119494377511E-3</c:v>
                </c:pt>
                <c:pt idx="16">
                  <c:v>7.4022979887912125E-3</c:v>
                </c:pt>
                <c:pt idx="17">
                  <c:v>7.7647491202549098E-3</c:v>
                </c:pt>
                <c:pt idx="18">
                  <c:v>7.5988215074883382E-3</c:v>
                </c:pt>
                <c:pt idx="19">
                  <c:v>5.6849393899738891E-3</c:v>
                </c:pt>
                <c:pt idx="20">
                  <c:v>5.3337786495980628E-3</c:v>
                </c:pt>
                <c:pt idx="21">
                  <c:v>5.8914113674274791E-3</c:v>
                </c:pt>
                <c:pt idx="22">
                  <c:v>6.2227781050768561E-3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A22-4163-BF1D-E8CFD1D29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289152"/>
        <c:axId val="138291072"/>
      </c:barChart>
      <c:catAx>
        <c:axId val="13828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</a:t>
                </a:r>
                <a:r>
                  <a:rPr lang="en-US" baseline="0"/>
                  <a:t> Year Registry Collections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8291072"/>
        <c:crosses val="autoZero"/>
        <c:auto val="1"/>
        <c:lblAlgn val="ctr"/>
        <c:lblOffset val="100"/>
        <c:noMultiLvlLbl val="0"/>
      </c:catAx>
      <c:valAx>
        <c:axId val="138291072"/>
        <c:scaling>
          <c:orientation val="minMax"/>
          <c:max val="2.0000000000000004E-2"/>
          <c:min val="0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38289152"/>
        <c:crosses val="autoZero"/>
        <c:crossBetween val="between"/>
        <c:majorUnit val="2.0000000000000005E-3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12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7"/>
  <sheetViews>
    <sheetView zoomScale="125" workbookViewId="0" zoomToFit="1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1"/>
  <sheetViews>
    <sheetView zoomScale="12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2"/>
  <sheetViews>
    <sheetView zoomScale="125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Chart4"/>
  <sheetViews>
    <sheetView tabSelected="1" zoomScale="108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0.11337</cdr:x>
      <cdr:y>0.09091</cdr:y>
    </cdr:from>
    <cdr:to>
      <cdr:x>0.45516</cdr:x>
      <cdr:y>0.16393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2663" y="572227"/>
          <a:ext cx="2962550" cy="4596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Registry Revenue</a:t>
          </a:r>
          <a:r>
            <a:rPr lang="en-US" sz="1100" baseline="0"/>
            <a:t> Shown in Blue</a:t>
          </a:r>
          <a:br>
            <a:rPr lang="en-US" sz="1100" baseline="0"/>
          </a:br>
          <a:r>
            <a:rPr lang="en-US" sz="1100" baseline="0"/>
            <a:t>State Surplus Revenue Transfers Shown in Green</a:t>
          </a:r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HE%20Personal/Community%20Preservation%20Act/Community%20Preservation%20Committee/Budget/Bruce's%20Groton%20CPA%20Budget%20Analysis/Form%20CP-2%20Analysis/Form%20CP-2%20Analysis%20by%20Transaction%20-%202508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FY26"/>
      <sheetName val="FY25"/>
      <sheetName val="FY24"/>
      <sheetName val="FY23"/>
      <sheetName val="FY22"/>
      <sheetName val="FY21"/>
      <sheetName val="FY20"/>
      <sheetName val="FY19"/>
      <sheetName val="FY18"/>
      <sheetName val="FY17"/>
      <sheetName val="FY16"/>
      <sheetName val="FY15"/>
      <sheetName val="FY14"/>
      <sheetName val="FY13"/>
      <sheetName val="FY12"/>
      <sheetName val="FY11"/>
      <sheetName val="FY10"/>
      <sheetName val="FY09"/>
      <sheetName val="FY08"/>
      <sheetName val="FY07"/>
      <sheetName val="FY06"/>
      <sheetName val="Accounting Principals"/>
    </sheetNames>
    <sheetDataSet>
      <sheetData sheetId="0"/>
      <sheetData sheetId="1"/>
      <sheetData sheetId="2">
        <row r="12">
          <cell r="Z12">
            <v>289610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Z12">
            <v>0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s.gov/lists/blue-book-reports-department-of-reven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64"/>
  <sheetViews>
    <sheetView zoomScaleNormal="100" workbookViewId="0">
      <pane xSplit="1" ySplit="7" topLeftCell="B20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38" width="12.7109375" customWidth="1"/>
  </cols>
  <sheetData>
    <row r="1" spans="1:15" x14ac:dyDescent="0.25">
      <c r="H1" s="2" t="s">
        <v>29</v>
      </c>
      <c r="I1" s="19" t="s">
        <v>31</v>
      </c>
    </row>
    <row r="3" spans="1:15" x14ac:dyDescent="0.25">
      <c r="A3" s="24" t="s">
        <v>65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1"/>
    </row>
    <row r="5" spans="1:15" x14ac:dyDescent="0.25">
      <c r="A5" s="25" t="s">
        <v>24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1" t="s">
        <v>34</v>
      </c>
    </row>
    <row r="6" spans="1:15" x14ac:dyDescent="0.25">
      <c r="O6" s="1" t="s">
        <v>32</v>
      </c>
    </row>
    <row r="7" spans="1:15" x14ac:dyDescent="0.25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0</v>
      </c>
      <c r="I7" s="1" t="s">
        <v>1</v>
      </c>
      <c r="J7" s="1" t="s">
        <v>2</v>
      </c>
      <c r="K7" s="1" t="s">
        <v>3</v>
      </c>
      <c r="L7" s="1" t="s">
        <v>4</v>
      </c>
      <c r="M7" s="1" t="s">
        <v>5</v>
      </c>
      <c r="N7" s="1" t="s">
        <v>26</v>
      </c>
      <c r="O7" s="1" t="s">
        <v>33</v>
      </c>
    </row>
    <row r="8" spans="1:15" x14ac:dyDescent="0.25">
      <c r="A8" s="1" t="s">
        <v>36</v>
      </c>
      <c r="B8" s="3">
        <v>1118792</v>
      </c>
      <c r="C8" s="3">
        <v>3093300</v>
      </c>
      <c r="D8" s="3">
        <v>3484743</v>
      </c>
      <c r="E8" s="3">
        <v>2799297</v>
      </c>
      <c r="F8" s="3">
        <v>3460366.5</v>
      </c>
      <c r="G8" s="3">
        <v>3267830</v>
      </c>
      <c r="H8" s="3">
        <v>3778454.18</v>
      </c>
      <c r="I8" s="3">
        <v>3692700</v>
      </c>
      <c r="J8" s="3">
        <v>3471085</v>
      </c>
      <c r="K8" s="3">
        <v>3356830</v>
      </c>
      <c r="L8" s="3">
        <v>3506540</v>
      </c>
      <c r="M8" s="6">
        <v>7420795.8200000003</v>
      </c>
      <c r="N8" s="4">
        <f t="shared" ref="N8:N31" si="0">SUM(B8:M8)</f>
        <v>42450733.5</v>
      </c>
    </row>
    <row r="9" spans="1:15" x14ac:dyDescent="0.25">
      <c r="A9" s="1" t="s">
        <v>37</v>
      </c>
      <c r="B9" s="3">
        <v>0</v>
      </c>
      <c r="C9" s="3">
        <v>3551970</v>
      </c>
      <c r="D9" s="3">
        <v>3691540</v>
      </c>
      <c r="E9" s="3">
        <v>3616813</v>
      </c>
      <c r="F9" s="3">
        <v>4367083</v>
      </c>
      <c r="G9" s="3">
        <v>4170840</v>
      </c>
      <c r="H9" s="3">
        <v>4260640</v>
      </c>
      <c r="I9" s="3">
        <v>4514630</v>
      </c>
      <c r="J9" s="3">
        <v>4594593</v>
      </c>
      <c r="K9" s="3">
        <v>6067118</v>
      </c>
      <c r="L9" s="3">
        <v>4640079.8600000003</v>
      </c>
      <c r="M9" s="6">
        <v>10027578</v>
      </c>
      <c r="N9" s="4">
        <f t="shared" si="0"/>
        <v>53502884.859999999</v>
      </c>
    </row>
    <row r="10" spans="1:15" x14ac:dyDescent="0.25">
      <c r="A10" s="1" t="s">
        <v>38</v>
      </c>
      <c r="B10" s="3">
        <v>0</v>
      </c>
      <c r="C10" s="3">
        <v>6027350</v>
      </c>
      <c r="D10" s="3">
        <v>5105600</v>
      </c>
      <c r="E10" s="3">
        <v>5161880</v>
      </c>
      <c r="F10" s="3">
        <v>4968830</v>
      </c>
      <c r="G10" s="3">
        <v>3770125</v>
      </c>
      <c r="H10" s="3">
        <v>3746510</v>
      </c>
      <c r="I10" s="3">
        <v>3235010</v>
      </c>
      <c r="J10" s="3">
        <v>3060475</v>
      </c>
      <c r="K10" s="3">
        <v>3549435</v>
      </c>
      <c r="L10" s="3">
        <v>3937640</v>
      </c>
      <c r="M10" s="6">
        <v>7957100</v>
      </c>
      <c r="N10" s="4">
        <f t="shared" si="0"/>
        <v>50519955</v>
      </c>
    </row>
    <row r="11" spans="1:15" x14ac:dyDescent="0.25">
      <c r="A11" s="1" t="s">
        <v>39</v>
      </c>
      <c r="B11" s="3">
        <v>0</v>
      </c>
      <c r="C11" s="3">
        <v>3571420</v>
      </c>
      <c r="D11" s="3">
        <v>3511558</v>
      </c>
      <c r="E11" s="3">
        <v>3176060</v>
      </c>
      <c r="F11" s="3">
        <v>3099785</v>
      </c>
      <c r="G11" s="3">
        <v>3163190</v>
      </c>
      <c r="H11" s="3">
        <v>3257500</v>
      </c>
      <c r="I11" s="3">
        <v>2641310</v>
      </c>
      <c r="J11" s="3">
        <v>2459529</v>
      </c>
      <c r="K11" s="3">
        <v>3106220</v>
      </c>
      <c r="L11" s="3">
        <v>2945250</v>
      </c>
      <c r="M11" s="6">
        <v>6474375</v>
      </c>
      <c r="N11" s="4">
        <f t="shared" si="0"/>
        <v>37406197</v>
      </c>
    </row>
    <row r="12" spans="1:15" x14ac:dyDescent="0.25">
      <c r="A12" s="1" t="s">
        <v>40</v>
      </c>
      <c r="B12" s="3">
        <v>0</v>
      </c>
      <c r="C12" s="3">
        <v>3169500</v>
      </c>
      <c r="D12" s="3">
        <v>3661585</v>
      </c>
      <c r="E12" s="3">
        <v>3237320</v>
      </c>
      <c r="F12" s="3">
        <v>3141250</v>
      </c>
      <c r="G12" s="3">
        <v>3076650</v>
      </c>
      <c r="H12" s="3">
        <v>3026320</v>
      </c>
      <c r="I12" s="3">
        <v>2655845</v>
      </c>
      <c r="J12" s="3">
        <v>2320590</v>
      </c>
      <c r="K12" s="3">
        <v>2918870</v>
      </c>
      <c r="L12" s="3">
        <v>2542240</v>
      </c>
      <c r="M12" s="6">
        <v>6337815</v>
      </c>
      <c r="N12" s="4">
        <f t="shared" si="0"/>
        <v>36087985</v>
      </c>
    </row>
    <row r="13" spans="1:15" x14ac:dyDescent="0.25">
      <c r="A13" s="1" t="s">
        <v>41</v>
      </c>
      <c r="B13" s="3">
        <v>0</v>
      </c>
      <c r="C13" s="3">
        <v>2606910</v>
      </c>
      <c r="D13" s="3">
        <v>3042360</v>
      </c>
      <c r="E13" s="3">
        <v>2548890</v>
      </c>
      <c r="F13" s="3">
        <v>2783310</v>
      </c>
      <c r="G13" s="3">
        <v>2648180</v>
      </c>
      <c r="H13" s="3">
        <v>2660030</v>
      </c>
      <c r="I13" s="3">
        <v>2669850</v>
      </c>
      <c r="J13" s="3">
        <v>2234360</v>
      </c>
      <c r="K13" s="3">
        <v>2656140</v>
      </c>
      <c r="L13" s="3">
        <v>2647790</v>
      </c>
      <c r="M13" s="6">
        <v>5416380</v>
      </c>
      <c r="N13" s="4">
        <f t="shared" si="0"/>
        <v>31914200</v>
      </c>
    </row>
    <row r="14" spans="1:15" x14ac:dyDescent="0.25">
      <c r="A14" s="1" t="s">
        <v>42</v>
      </c>
      <c r="B14" s="3">
        <v>0</v>
      </c>
      <c r="C14" s="3">
        <v>2568760</v>
      </c>
      <c r="D14" s="3">
        <v>2695955</v>
      </c>
      <c r="E14" s="3">
        <v>2027400</v>
      </c>
      <c r="F14" s="3">
        <v>2266315</v>
      </c>
      <c r="G14" s="3">
        <v>2082739</v>
      </c>
      <c r="H14" s="3">
        <v>2010120</v>
      </c>
      <c r="I14" s="3">
        <v>1986960</v>
      </c>
      <c r="J14" s="3">
        <v>2041810</v>
      </c>
      <c r="K14" s="3">
        <v>2451890</v>
      </c>
      <c r="L14" s="3">
        <v>2385875</v>
      </c>
      <c r="M14" s="6">
        <v>4618430</v>
      </c>
      <c r="N14" s="4">
        <f t="shared" si="0"/>
        <v>27136254</v>
      </c>
    </row>
    <row r="15" spans="1:15" x14ac:dyDescent="0.25">
      <c r="A15" s="1" t="s">
        <v>43</v>
      </c>
      <c r="B15" s="3">
        <v>0</v>
      </c>
      <c r="C15" s="3">
        <v>2194860</v>
      </c>
      <c r="D15" s="3">
        <v>1991880</v>
      </c>
      <c r="E15" s="3">
        <v>1878860</v>
      </c>
      <c r="F15" s="3">
        <v>1960600</v>
      </c>
      <c r="G15" s="3">
        <v>1534600</v>
      </c>
      <c r="H15" s="3">
        <v>1740730</v>
      </c>
      <c r="I15" s="3">
        <v>1717420</v>
      </c>
      <c r="J15" s="3">
        <v>2068860</v>
      </c>
      <c r="K15" s="3">
        <v>2346865</v>
      </c>
      <c r="L15" s="3">
        <v>2393600</v>
      </c>
      <c r="M15" s="7">
        <v>5307950</v>
      </c>
      <c r="N15" s="4">
        <f t="shared" si="0"/>
        <v>25136225</v>
      </c>
    </row>
    <row r="16" spans="1:15" x14ac:dyDescent="0.25">
      <c r="A16" s="1" t="s">
        <v>44</v>
      </c>
      <c r="B16" s="3">
        <v>0</v>
      </c>
      <c r="C16" s="3">
        <v>2805845</v>
      </c>
      <c r="D16" s="3">
        <v>2287335</v>
      </c>
      <c r="E16" s="3">
        <v>2132440</v>
      </c>
      <c r="F16" s="3">
        <v>2272680</v>
      </c>
      <c r="G16" s="3">
        <v>2146200</v>
      </c>
      <c r="H16" s="3">
        <v>2343720</v>
      </c>
      <c r="I16" s="3">
        <v>2020340</v>
      </c>
      <c r="J16" s="3">
        <v>1798900</v>
      </c>
      <c r="K16" s="3">
        <v>2129250</v>
      </c>
      <c r="L16" s="3">
        <v>2072660</v>
      </c>
      <c r="M16" s="6">
        <v>4279980</v>
      </c>
      <c r="N16" s="4">
        <f t="shared" si="0"/>
        <v>26289350</v>
      </c>
    </row>
    <row r="17" spans="1:17" x14ac:dyDescent="0.25">
      <c r="A17" s="1" t="s">
        <v>45</v>
      </c>
      <c r="B17" s="3">
        <v>0</v>
      </c>
      <c r="C17" s="3">
        <v>2117310</v>
      </c>
      <c r="D17" s="3">
        <v>2363720</v>
      </c>
      <c r="E17" s="3">
        <v>2478650</v>
      </c>
      <c r="F17" s="3">
        <v>2442410</v>
      </c>
      <c r="G17" s="3">
        <v>2530320</v>
      </c>
      <c r="H17" s="3">
        <v>2756480</v>
      </c>
      <c r="I17" s="3">
        <v>2303030</v>
      </c>
      <c r="J17" s="3">
        <v>1915090</v>
      </c>
      <c r="K17" s="3">
        <v>2049500</v>
      </c>
      <c r="L17" s="3">
        <v>1840260</v>
      </c>
      <c r="M17" s="6">
        <v>3840930</v>
      </c>
      <c r="N17" s="4">
        <f t="shared" si="0"/>
        <v>26637700</v>
      </c>
    </row>
    <row r="18" spans="1:17" x14ac:dyDescent="0.25">
      <c r="A18" s="1" t="s">
        <v>46</v>
      </c>
      <c r="B18" s="3">
        <v>0</v>
      </c>
      <c r="C18" s="3">
        <v>1876370</v>
      </c>
      <c r="D18" s="3">
        <v>2088110</v>
      </c>
      <c r="E18" s="3">
        <v>2045050</v>
      </c>
      <c r="F18" s="3">
        <v>2187220</v>
      </c>
      <c r="G18" s="3">
        <v>2364050</v>
      </c>
      <c r="H18" s="3">
        <v>2511710</v>
      </c>
      <c r="I18" s="3">
        <v>2173650</v>
      </c>
      <c r="J18" s="3">
        <v>2206500</v>
      </c>
      <c r="K18" s="3">
        <v>2420960</v>
      </c>
      <c r="L18" s="3">
        <v>2325490</v>
      </c>
      <c r="M18" s="6">
        <v>5164040</v>
      </c>
      <c r="N18" s="4">
        <f t="shared" si="0"/>
        <v>27363150</v>
      </c>
    </row>
    <row r="19" spans="1:17" x14ac:dyDescent="0.25">
      <c r="A19" s="1" t="s">
        <v>47</v>
      </c>
      <c r="B19" s="3">
        <v>0</v>
      </c>
      <c r="C19" s="3">
        <v>2525330</v>
      </c>
      <c r="D19" s="3">
        <v>2851900</v>
      </c>
      <c r="E19" s="3">
        <v>2397360</v>
      </c>
      <c r="F19" s="3">
        <v>2736380</v>
      </c>
      <c r="G19" s="3">
        <v>2557910</v>
      </c>
      <c r="H19" s="3">
        <v>2768870</v>
      </c>
      <c r="I19" s="3">
        <v>2115660</v>
      </c>
      <c r="J19" s="3">
        <v>2747930</v>
      </c>
      <c r="K19" s="3">
        <v>2401320</v>
      </c>
      <c r="L19" s="3">
        <v>2420060</v>
      </c>
      <c r="M19" s="3">
        <v>5075310</v>
      </c>
      <c r="N19" s="4">
        <f t="shared" si="0"/>
        <v>30598030</v>
      </c>
      <c r="O19" s="20">
        <v>25000000</v>
      </c>
    </row>
    <row r="20" spans="1:17" x14ac:dyDescent="0.25">
      <c r="A20" s="1" t="s">
        <v>48</v>
      </c>
      <c r="B20" s="3">
        <v>0</v>
      </c>
      <c r="C20" s="3">
        <v>2695070</v>
      </c>
      <c r="D20" s="3">
        <v>2532780</v>
      </c>
      <c r="E20" s="3">
        <v>2143720</v>
      </c>
      <c r="F20" s="3">
        <v>2286180</v>
      </c>
      <c r="G20" s="3">
        <v>1836140</v>
      </c>
      <c r="H20" s="3">
        <v>1875470</v>
      </c>
      <c r="I20" s="3">
        <v>1685000</v>
      </c>
      <c r="J20" s="3">
        <v>1442850</v>
      </c>
      <c r="K20" s="3">
        <v>1619520</v>
      </c>
      <c r="L20" s="3">
        <v>1735060</v>
      </c>
      <c r="M20" s="3">
        <v>3918820</v>
      </c>
      <c r="N20" s="4">
        <f t="shared" si="0"/>
        <v>23770610</v>
      </c>
      <c r="O20" s="20">
        <v>11400000</v>
      </c>
      <c r="Q20" s="22">
        <v>4348375</v>
      </c>
    </row>
    <row r="21" spans="1:17" x14ac:dyDescent="0.25">
      <c r="A21" s="1" t="s">
        <v>49</v>
      </c>
      <c r="B21" s="3">
        <v>0</v>
      </c>
      <c r="C21" s="3">
        <v>2101550</v>
      </c>
      <c r="D21" s="3">
        <v>2011410</v>
      </c>
      <c r="E21" s="3">
        <v>1958990</v>
      </c>
      <c r="F21" s="3">
        <v>2099470</v>
      </c>
      <c r="G21" s="3">
        <v>1719530</v>
      </c>
      <c r="H21" s="3">
        <v>2106490</v>
      </c>
      <c r="I21" s="3">
        <v>1589260</v>
      </c>
      <c r="J21" s="3">
        <v>1533850</v>
      </c>
      <c r="K21" s="3">
        <v>1980170</v>
      </c>
      <c r="L21" s="3">
        <v>2000625</v>
      </c>
      <c r="M21" s="3">
        <v>4506985</v>
      </c>
      <c r="N21" s="4">
        <f t="shared" si="0"/>
        <v>23608330</v>
      </c>
      <c r="O21" s="20">
        <v>10000000</v>
      </c>
    </row>
    <row r="22" spans="1:17" x14ac:dyDescent="0.25">
      <c r="A22" s="1" t="s">
        <v>50</v>
      </c>
      <c r="B22" s="3">
        <v>0</v>
      </c>
      <c r="C22" s="3">
        <v>2467520</v>
      </c>
      <c r="D22" s="3">
        <v>2190980</v>
      </c>
      <c r="E22" s="3">
        <v>2175280</v>
      </c>
      <c r="F22" s="8">
        <v>2137090</v>
      </c>
      <c r="G22" s="8">
        <v>1933170</v>
      </c>
      <c r="H22" s="8">
        <v>2235510</v>
      </c>
      <c r="I22" s="8">
        <v>1841940</v>
      </c>
      <c r="J22" s="8">
        <v>1820400</v>
      </c>
      <c r="K22" s="8">
        <v>2097810</v>
      </c>
      <c r="L22" s="8">
        <v>1989430</v>
      </c>
      <c r="M22" s="8">
        <v>4620020</v>
      </c>
      <c r="N22" s="4">
        <f t="shared" si="0"/>
        <v>25509150</v>
      </c>
      <c r="Q22" t="s">
        <v>67</v>
      </c>
    </row>
    <row r="23" spans="1:17" x14ac:dyDescent="0.25">
      <c r="A23" s="1" t="s">
        <v>51</v>
      </c>
      <c r="B23" s="3">
        <v>0</v>
      </c>
      <c r="C23" s="3">
        <v>2204850</v>
      </c>
      <c r="D23" s="8">
        <v>2593180</v>
      </c>
      <c r="E23" s="8">
        <v>2415420</v>
      </c>
      <c r="F23" s="17">
        <v>2355830</v>
      </c>
      <c r="G23" s="17">
        <v>2266900</v>
      </c>
      <c r="H23" s="17">
        <v>2507790</v>
      </c>
      <c r="I23" s="17">
        <v>2138320</v>
      </c>
      <c r="J23" s="17">
        <v>1714140</v>
      </c>
      <c r="K23" s="17">
        <v>2105030</v>
      </c>
      <c r="L23" s="17">
        <v>1817080</v>
      </c>
      <c r="M23" s="17">
        <v>4556960</v>
      </c>
      <c r="N23" s="4">
        <f t="shared" si="0"/>
        <v>26675500</v>
      </c>
    </row>
    <row r="24" spans="1:17" x14ac:dyDescent="0.25">
      <c r="A24" s="1" t="s">
        <v>52</v>
      </c>
      <c r="B24" s="3">
        <v>0</v>
      </c>
      <c r="C24" s="3">
        <v>2092550</v>
      </c>
      <c r="D24" s="8">
        <v>2338920</v>
      </c>
      <c r="E24" s="8">
        <v>2035610</v>
      </c>
      <c r="F24" s="17">
        <v>2284120</v>
      </c>
      <c r="G24" s="17">
        <v>501435</v>
      </c>
      <c r="H24" s="17">
        <v>2446430</v>
      </c>
      <c r="I24" s="17">
        <v>1665994</v>
      </c>
      <c r="J24" s="17">
        <v>3092821</v>
      </c>
      <c r="K24" s="17">
        <v>1854970</v>
      </c>
      <c r="L24" s="17">
        <v>1898333</v>
      </c>
      <c r="M24" s="17">
        <v>3582697</v>
      </c>
      <c r="N24" s="4">
        <f t="shared" si="0"/>
        <v>23793880</v>
      </c>
      <c r="O24" s="20">
        <v>10000000</v>
      </c>
    </row>
    <row r="25" spans="1:17" x14ac:dyDescent="0.25">
      <c r="A25" s="1" t="s">
        <v>53</v>
      </c>
      <c r="B25" s="3">
        <v>781980</v>
      </c>
      <c r="C25" s="3">
        <v>2053480</v>
      </c>
      <c r="D25" s="8">
        <v>2298220</v>
      </c>
      <c r="E25" s="8">
        <v>1834350</v>
      </c>
      <c r="F25" s="17">
        <v>2107580</v>
      </c>
      <c r="G25" s="17">
        <v>1878930</v>
      </c>
      <c r="H25" s="17">
        <v>1850759</v>
      </c>
      <c r="I25" s="17">
        <v>1764950</v>
      </c>
      <c r="J25" s="17">
        <v>1497599</v>
      </c>
      <c r="K25" s="17">
        <v>1815470</v>
      </c>
      <c r="L25" s="17">
        <v>1864990</v>
      </c>
      <c r="M25" s="17">
        <v>3425492</v>
      </c>
      <c r="N25" s="4">
        <f t="shared" si="0"/>
        <v>23173800</v>
      </c>
      <c r="O25" s="20">
        <v>20000000</v>
      </c>
    </row>
    <row r="26" spans="1:17" x14ac:dyDescent="0.25">
      <c r="A26" s="1" t="s">
        <v>54</v>
      </c>
      <c r="B26" s="3">
        <v>739250</v>
      </c>
      <c r="C26" s="3">
        <v>2250482</v>
      </c>
      <c r="D26" s="8">
        <v>2293179</v>
      </c>
      <c r="E26" s="8">
        <v>1803540</v>
      </c>
      <c r="F26" s="17">
        <v>2750387</v>
      </c>
      <c r="G26" s="17">
        <v>2253790</v>
      </c>
      <c r="H26" s="17">
        <v>2831620</v>
      </c>
      <c r="I26" s="17">
        <v>3943578</v>
      </c>
      <c r="J26" s="17">
        <v>4532366</v>
      </c>
      <c r="K26" s="17">
        <v>5027837</v>
      </c>
      <c r="L26" s="17">
        <v>4509052</v>
      </c>
      <c r="M26" s="17">
        <v>9198706</v>
      </c>
      <c r="N26" s="4">
        <f t="shared" si="0"/>
        <v>42133787</v>
      </c>
    </row>
    <row r="27" spans="1:17" x14ac:dyDescent="0.25">
      <c r="A27" s="1" t="s">
        <v>55</v>
      </c>
      <c r="B27" s="3">
        <v>2209444</v>
      </c>
      <c r="C27" s="3">
        <v>6524925</v>
      </c>
      <c r="D27" s="8">
        <v>6294460</v>
      </c>
      <c r="E27" s="8">
        <v>6843625</v>
      </c>
      <c r="F27" s="17">
        <v>7261075</v>
      </c>
      <c r="G27" s="17">
        <v>6715350</v>
      </c>
      <c r="H27" s="17">
        <v>7810675</v>
      </c>
      <c r="I27" s="17">
        <v>5510750</v>
      </c>
      <c r="J27" s="17">
        <v>6352275</v>
      </c>
      <c r="K27" s="17">
        <v>7968350</v>
      </c>
      <c r="L27" s="17">
        <v>7297470</v>
      </c>
      <c r="M27" s="17">
        <v>11423490</v>
      </c>
      <c r="N27" s="4">
        <f t="shared" si="0"/>
        <v>82211889</v>
      </c>
      <c r="O27" s="20">
        <v>10000000</v>
      </c>
    </row>
    <row r="28" spans="1:17" x14ac:dyDescent="0.25">
      <c r="A28" s="1" t="s">
        <v>56</v>
      </c>
      <c r="B28" s="3">
        <v>2568041</v>
      </c>
      <c r="C28" s="3">
        <v>6631725</v>
      </c>
      <c r="D28" s="8">
        <v>6598504</v>
      </c>
      <c r="E28" s="8">
        <v>6503483</v>
      </c>
      <c r="F28" s="17">
        <v>6461167</v>
      </c>
      <c r="G28" s="17">
        <v>5821362</v>
      </c>
      <c r="H28" s="17">
        <v>6962155</v>
      </c>
      <c r="I28" s="17">
        <v>4692100</v>
      </c>
      <c r="J28" s="17">
        <v>5176463</v>
      </c>
      <c r="K28" s="17">
        <v>5766650</v>
      </c>
      <c r="L28" s="17">
        <v>4979050</v>
      </c>
      <c r="M28" s="17">
        <v>8489481</v>
      </c>
      <c r="N28" s="4">
        <f t="shared" si="0"/>
        <v>70650181</v>
      </c>
      <c r="O28" s="20">
        <v>20000000</v>
      </c>
    </row>
    <row r="29" spans="1:17" x14ac:dyDescent="0.25">
      <c r="A29" s="1" t="s">
        <v>57</v>
      </c>
      <c r="B29" s="3">
        <v>1840875</v>
      </c>
      <c r="C29" s="3">
        <v>3694975</v>
      </c>
      <c r="D29" s="8">
        <v>5954300</v>
      </c>
      <c r="E29" s="8">
        <v>4467925</v>
      </c>
      <c r="F29" s="17">
        <v>4120575</v>
      </c>
      <c r="G29" s="17">
        <v>4082300</v>
      </c>
      <c r="H29" s="17">
        <v>4454025</v>
      </c>
      <c r="I29" s="17">
        <v>3737826</v>
      </c>
      <c r="J29" s="17">
        <v>2910038</v>
      </c>
      <c r="K29" s="17">
        <v>3812861</v>
      </c>
      <c r="L29" s="17">
        <v>3271723</v>
      </c>
      <c r="M29" s="17">
        <v>6810577</v>
      </c>
      <c r="N29" s="4">
        <f t="shared" si="0"/>
        <v>49158000</v>
      </c>
      <c r="O29" s="20"/>
    </row>
    <row r="30" spans="1:17" x14ac:dyDescent="0.25">
      <c r="A30" s="1" t="s">
        <v>58</v>
      </c>
      <c r="B30" s="3">
        <v>1501625</v>
      </c>
      <c r="C30" s="3">
        <v>3279900</v>
      </c>
      <c r="D30" s="8">
        <v>3948550</v>
      </c>
      <c r="E30" s="8">
        <v>3704100</v>
      </c>
      <c r="F30" s="17">
        <v>3679775</v>
      </c>
      <c r="G30" s="17">
        <v>3818165</v>
      </c>
      <c r="H30" s="17">
        <v>3729985</v>
      </c>
      <c r="I30" s="17">
        <v>4075525</v>
      </c>
      <c r="J30" s="17">
        <v>2775579</v>
      </c>
      <c r="K30" s="17">
        <v>2797350</v>
      </c>
      <c r="L30" s="17">
        <v>3256750</v>
      </c>
      <c r="M30" s="17">
        <v>6242675</v>
      </c>
      <c r="N30" s="4">
        <f t="shared" si="0"/>
        <v>42809979</v>
      </c>
    </row>
    <row r="31" spans="1:17" x14ac:dyDescent="0.25">
      <c r="A31" s="1" t="s">
        <v>59</v>
      </c>
      <c r="B31" s="3">
        <v>4531066</v>
      </c>
      <c r="C31" s="3">
        <v>4073103</v>
      </c>
      <c r="D31" s="8">
        <v>4067597</v>
      </c>
      <c r="E31" s="8">
        <v>3678778</v>
      </c>
      <c r="F31" s="17">
        <v>3659375</v>
      </c>
      <c r="G31" s="17">
        <v>3231217</v>
      </c>
      <c r="H31" s="17">
        <v>3920333</v>
      </c>
      <c r="I31" s="17">
        <v>3563550</v>
      </c>
      <c r="J31" s="17">
        <v>4317600</v>
      </c>
      <c r="K31" s="17">
        <v>3205425</v>
      </c>
      <c r="L31" s="17">
        <v>3433536</v>
      </c>
      <c r="M31" s="17">
        <v>7470245</v>
      </c>
      <c r="N31" s="4">
        <f t="shared" si="0"/>
        <v>49151825</v>
      </c>
      <c r="P31" s="22"/>
    </row>
    <row r="32" spans="1:17" x14ac:dyDescent="0.25">
      <c r="A32" s="1" t="s">
        <v>66</v>
      </c>
      <c r="B32" s="3">
        <v>4347297</v>
      </c>
      <c r="C32" s="3">
        <v>4438675</v>
      </c>
      <c r="D32" s="8">
        <v>4348375</v>
      </c>
      <c r="E32" s="8"/>
      <c r="F32" s="17"/>
      <c r="G32" s="17"/>
      <c r="H32" s="17"/>
      <c r="I32" s="17"/>
      <c r="J32" s="17"/>
      <c r="K32" s="17"/>
      <c r="L32" s="17"/>
      <c r="M32" s="17"/>
      <c r="N32" s="4">
        <f t="shared" ref="N32" si="1">SUM(B32:M32)</f>
        <v>13134347</v>
      </c>
      <c r="P32" s="22"/>
    </row>
    <row r="33" spans="1:16" x14ac:dyDescent="0.25">
      <c r="A33" s="1" t="s">
        <v>27</v>
      </c>
      <c r="B33" s="18">
        <f t="shared" ref="B33:M33" si="2">IF(ISBLANK(B32),(B31-B30)/B30,(B32-B31)/B31)</f>
        <v>-4.0557564158191471E-2</v>
      </c>
      <c r="C33" s="18">
        <f t="shared" si="2"/>
        <v>8.9752702055410832E-2</v>
      </c>
      <c r="D33" s="18">
        <f t="shared" si="2"/>
        <v>6.9027978927115929E-2</v>
      </c>
      <c r="E33" s="18">
        <f t="shared" si="2"/>
        <v>-6.836208525687751E-3</v>
      </c>
      <c r="F33" s="18">
        <f t="shared" si="2"/>
        <v>-5.5438172170852841E-3</v>
      </c>
      <c r="G33" s="18">
        <f t="shared" si="2"/>
        <v>-0.15372515331317529</v>
      </c>
      <c r="H33" s="18">
        <f t="shared" si="2"/>
        <v>5.1031840610619078E-2</v>
      </c>
      <c r="I33" s="18">
        <f t="shared" si="2"/>
        <v>-0.12562185239938412</v>
      </c>
      <c r="J33" s="18">
        <f t="shared" si="2"/>
        <v>0.55556732487167537</v>
      </c>
      <c r="K33" s="18">
        <f t="shared" si="2"/>
        <v>0.14587913561048849</v>
      </c>
      <c r="L33" s="18">
        <f t="shared" si="2"/>
        <v>5.4282950794503723E-2</v>
      </c>
      <c r="M33" s="18">
        <f t="shared" si="2"/>
        <v>0.19664166403024344</v>
      </c>
    </row>
    <row r="34" spans="1:16" x14ac:dyDescent="0.25">
      <c r="P34" s="22"/>
    </row>
    <row r="35" spans="1:16" x14ac:dyDescent="0.25">
      <c r="K35" s="20"/>
    </row>
    <row r="36" spans="1:16" x14ac:dyDescent="0.25">
      <c r="A36" s="25" t="s">
        <v>25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" t="s">
        <v>26</v>
      </c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O37" s="1" t="s">
        <v>35</v>
      </c>
    </row>
    <row r="38" spans="1:16" x14ac:dyDescent="0.25">
      <c r="A38" s="1"/>
      <c r="B38" s="1" t="s">
        <v>6</v>
      </c>
      <c r="C38" s="1" t="s">
        <v>7</v>
      </c>
      <c r="D38" s="1" t="s">
        <v>8</v>
      </c>
      <c r="E38" s="1" t="s">
        <v>9</v>
      </c>
      <c r="F38" s="1" t="s">
        <v>10</v>
      </c>
      <c r="G38" s="1" t="s">
        <v>11</v>
      </c>
      <c r="H38" s="1" t="s">
        <v>0</v>
      </c>
      <c r="I38" s="1" t="s">
        <v>1</v>
      </c>
      <c r="J38" s="1" t="s">
        <v>2</v>
      </c>
      <c r="K38" s="1" t="s">
        <v>3</v>
      </c>
      <c r="L38" s="1" t="s">
        <v>4</v>
      </c>
      <c r="M38" s="1" t="s">
        <v>5</v>
      </c>
      <c r="O38" s="1" t="s">
        <v>34</v>
      </c>
    </row>
    <row r="39" spans="1:16" x14ac:dyDescent="0.25">
      <c r="A39" s="1" t="s">
        <v>36</v>
      </c>
      <c r="B39" s="4">
        <f>B8</f>
        <v>1118792</v>
      </c>
      <c r="C39" s="4">
        <f>B39+C8</f>
        <v>4212092</v>
      </c>
      <c r="D39" s="4">
        <f t="shared" ref="D39:M39" si="3">C39+D8</f>
        <v>7696835</v>
      </c>
      <c r="E39" s="4">
        <f t="shared" si="3"/>
        <v>10496132</v>
      </c>
      <c r="F39" s="4">
        <f t="shared" si="3"/>
        <v>13956498.5</v>
      </c>
      <c r="G39" s="4">
        <f t="shared" si="3"/>
        <v>17224328.5</v>
      </c>
      <c r="H39" s="4">
        <f t="shared" si="3"/>
        <v>21002782.68</v>
      </c>
      <c r="I39" s="4">
        <f t="shared" si="3"/>
        <v>24695482.68</v>
      </c>
      <c r="J39" s="4">
        <f t="shared" si="3"/>
        <v>28166567.68</v>
      </c>
      <c r="K39" s="4">
        <f t="shared" si="3"/>
        <v>31523397.68</v>
      </c>
      <c r="L39" s="4">
        <f t="shared" si="3"/>
        <v>35029937.68</v>
      </c>
      <c r="M39" s="4">
        <f t="shared" si="3"/>
        <v>42450733.5</v>
      </c>
      <c r="O39" s="20">
        <f>MAX(B39:M39)+N39</f>
        <v>42450733.5</v>
      </c>
    </row>
    <row r="40" spans="1:16" x14ac:dyDescent="0.25">
      <c r="A40" s="1" t="s">
        <v>37</v>
      </c>
      <c r="B40" s="4">
        <f t="shared" ref="B40" si="4">B9</f>
        <v>0</v>
      </c>
      <c r="C40" s="4">
        <f t="shared" ref="C40:M40" si="5">B40+C9</f>
        <v>3551970</v>
      </c>
      <c r="D40" s="4">
        <f t="shared" si="5"/>
        <v>7243510</v>
      </c>
      <c r="E40" s="4">
        <f t="shared" si="5"/>
        <v>10860323</v>
      </c>
      <c r="F40" s="4">
        <f t="shared" si="5"/>
        <v>15227406</v>
      </c>
      <c r="G40" s="4">
        <f t="shared" si="5"/>
        <v>19398246</v>
      </c>
      <c r="H40" s="4">
        <f t="shared" si="5"/>
        <v>23658886</v>
      </c>
      <c r="I40" s="4">
        <f t="shared" si="5"/>
        <v>28173516</v>
      </c>
      <c r="J40" s="4">
        <f t="shared" si="5"/>
        <v>32768109</v>
      </c>
      <c r="K40" s="4">
        <f t="shared" si="5"/>
        <v>38835227</v>
      </c>
      <c r="L40" s="4">
        <f t="shared" si="5"/>
        <v>43475306.859999999</v>
      </c>
      <c r="M40" s="4">
        <f t="shared" si="5"/>
        <v>53502884.859999999</v>
      </c>
      <c r="O40" s="20">
        <f t="shared" ref="O40:O63" si="6">MAX(B40:M40)+N40</f>
        <v>53502884.859999999</v>
      </c>
    </row>
    <row r="41" spans="1:16" x14ac:dyDescent="0.25">
      <c r="A41" s="1" t="s">
        <v>38</v>
      </c>
      <c r="B41" s="4">
        <f t="shared" ref="B41" si="7">B10</f>
        <v>0</v>
      </c>
      <c r="C41" s="4">
        <f t="shared" ref="C41:M41" si="8">B41+C10</f>
        <v>6027350</v>
      </c>
      <c r="D41" s="4">
        <f t="shared" si="8"/>
        <v>11132950</v>
      </c>
      <c r="E41" s="4">
        <f t="shared" si="8"/>
        <v>16294830</v>
      </c>
      <c r="F41" s="4">
        <f t="shared" si="8"/>
        <v>21263660</v>
      </c>
      <c r="G41" s="4">
        <f t="shared" si="8"/>
        <v>25033785</v>
      </c>
      <c r="H41" s="4">
        <f t="shared" si="8"/>
        <v>28780295</v>
      </c>
      <c r="I41" s="4">
        <f t="shared" si="8"/>
        <v>32015305</v>
      </c>
      <c r="J41" s="4">
        <f t="shared" si="8"/>
        <v>35075780</v>
      </c>
      <c r="K41" s="4">
        <f t="shared" si="8"/>
        <v>38625215</v>
      </c>
      <c r="L41" s="4">
        <f t="shared" si="8"/>
        <v>42562855</v>
      </c>
      <c r="M41" s="4">
        <f t="shared" si="8"/>
        <v>50519955</v>
      </c>
      <c r="O41" s="20">
        <f t="shared" si="6"/>
        <v>50519955</v>
      </c>
    </row>
    <row r="42" spans="1:16" x14ac:dyDescent="0.25">
      <c r="A42" s="1" t="s">
        <v>39</v>
      </c>
      <c r="B42" s="4">
        <f t="shared" ref="B42" si="9">B11</f>
        <v>0</v>
      </c>
      <c r="C42" s="4">
        <f t="shared" ref="C42:M42" si="10">B42+C11</f>
        <v>3571420</v>
      </c>
      <c r="D42" s="4">
        <f t="shared" si="10"/>
        <v>7082978</v>
      </c>
      <c r="E42" s="4">
        <f t="shared" si="10"/>
        <v>10259038</v>
      </c>
      <c r="F42" s="4">
        <f t="shared" si="10"/>
        <v>13358823</v>
      </c>
      <c r="G42" s="4">
        <f t="shared" si="10"/>
        <v>16522013</v>
      </c>
      <c r="H42" s="4">
        <f t="shared" si="10"/>
        <v>19779513</v>
      </c>
      <c r="I42" s="4">
        <f t="shared" si="10"/>
        <v>22420823</v>
      </c>
      <c r="J42" s="4">
        <f t="shared" si="10"/>
        <v>24880352</v>
      </c>
      <c r="K42" s="4">
        <f t="shared" si="10"/>
        <v>27986572</v>
      </c>
      <c r="L42" s="4">
        <f t="shared" si="10"/>
        <v>30931822</v>
      </c>
      <c r="M42" s="4">
        <f t="shared" si="10"/>
        <v>37406197</v>
      </c>
      <c r="O42" s="20">
        <f t="shared" si="6"/>
        <v>37406197</v>
      </c>
    </row>
    <row r="43" spans="1:16" x14ac:dyDescent="0.25">
      <c r="A43" s="1" t="s">
        <v>40</v>
      </c>
      <c r="B43" s="4">
        <f t="shared" ref="B43" si="11">B12</f>
        <v>0</v>
      </c>
      <c r="C43" s="4">
        <f t="shared" ref="C43:M43" si="12">B43+C12</f>
        <v>3169500</v>
      </c>
      <c r="D43" s="4">
        <f t="shared" si="12"/>
        <v>6831085</v>
      </c>
      <c r="E43" s="4">
        <f t="shared" si="12"/>
        <v>10068405</v>
      </c>
      <c r="F43" s="4">
        <f t="shared" si="12"/>
        <v>13209655</v>
      </c>
      <c r="G43" s="4">
        <f t="shared" si="12"/>
        <v>16286305</v>
      </c>
      <c r="H43" s="4">
        <f t="shared" si="12"/>
        <v>19312625</v>
      </c>
      <c r="I43" s="4">
        <f t="shared" si="12"/>
        <v>21968470</v>
      </c>
      <c r="J43" s="4">
        <f t="shared" si="12"/>
        <v>24289060</v>
      </c>
      <c r="K43" s="4">
        <f t="shared" si="12"/>
        <v>27207930</v>
      </c>
      <c r="L43" s="4">
        <f t="shared" si="12"/>
        <v>29750170</v>
      </c>
      <c r="M43" s="4">
        <f t="shared" si="12"/>
        <v>36087985</v>
      </c>
      <c r="O43" s="20">
        <f t="shared" si="6"/>
        <v>36087985</v>
      </c>
    </row>
    <row r="44" spans="1:16" x14ac:dyDescent="0.25">
      <c r="A44" s="1" t="s">
        <v>41</v>
      </c>
      <c r="B44" s="4">
        <f t="shared" ref="B44" si="13">B13</f>
        <v>0</v>
      </c>
      <c r="C44" s="4">
        <f t="shared" ref="C44:M44" si="14">B44+C13</f>
        <v>2606910</v>
      </c>
      <c r="D44" s="4">
        <f t="shared" si="14"/>
        <v>5649270</v>
      </c>
      <c r="E44" s="4">
        <f t="shared" si="14"/>
        <v>8198160</v>
      </c>
      <c r="F44" s="4">
        <f t="shared" si="14"/>
        <v>10981470</v>
      </c>
      <c r="G44" s="4">
        <f t="shared" si="14"/>
        <v>13629650</v>
      </c>
      <c r="H44" s="4">
        <f t="shared" si="14"/>
        <v>16289680</v>
      </c>
      <c r="I44" s="4">
        <f t="shared" si="14"/>
        <v>18959530</v>
      </c>
      <c r="J44" s="4">
        <f t="shared" si="14"/>
        <v>21193890</v>
      </c>
      <c r="K44" s="4">
        <f t="shared" si="14"/>
        <v>23850030</v>
      </c>
      <c r="L44" s="4">
        <f t="shared" si="14"/>
        <v>26497820</v>
      </c>
      <c r="M44" s="4">
        <f t="shared" si="14"/>
        <v>31914200</v>
      </c>
      <c r="O44" s="20">
        <f t="shared" si="6"/>
        <v>31914200</v>
      </c>
    </row>
    <row r="45" spans="1:16" x14ac:dyDescent="0.25">
      <c r="A45" s="1" t="s">
        <v>42</v>
      </c>
      <c r="B45" s="4">
        <f t="shared" ref="B45" si="15">B14</f>
        <v>0</v>
      </c>
      <c r="C45" s="4">
        <f t="shared" ref="C45:M45" si="16">B45+C14</f>
        <v>2568760</v>
      </c>
      <c r="D45" s="4">
        <f t="shared" si="16"/>
        <v>5264715</v>
      </c>
      <c r="E45" s="4">
        <f t="shared" si="16"/>
        <v>7292115</v>
      </c>
      <c r="F45" s="4">
        <f t="shared" si="16"/>
        <v>9558430</v>
      </c>
      <c r="G45" s="4">
        <f t="shared" si="16"/>
        <v>11641169</v>
      </c>
      <c r="H45" s="4">
        <f t="shared" si="16"/>
        <v>13651289</v>
      </c>
      <c r="I45" s="4">
        <f t="shared" si="16"/>
        <v>15638249</v>
      </c>
      <c r="J45" s="4">
        <f t="shared" si="16"/>
        <v>17680059</v>
      </c>
      <c r="K45" s="4">
        <f t="shared" si="16"/>
        <v>20131949</v>
      </c>
      <c r="L45" s="4">
        <f t="shared" si="16"/>
        <v>22517824</v>
      </c>
      <c r="M45" s="4">
        <f t="shared" si="16"/>
        <v>27136254</v>
      </c>
      <c r="O45" s="20">
        <f t="shared" si="6"/>
        <v>27136254</v>
      </c>
    </row>
    <row r="46" spans="1:16" x14ac:dyDescent="0.25">
      <c r="A46" s="1" t="s">
        <v>43</v>
      </c>
      <c r="B46" s="4">
        <f t="shared" ref="B46" si="17">B15</f>
        <v>0</v>
      </c>
      <c r="C46" s="4">
        <f t="shared" ref="C46:M46" si="18">B46+C15</f>
        <v>2194860</v>
      </c>
      <c r="D46" s="4">
        <f t="shared" si="18"/>
        <v>4186740</v>
      </c>
      <c r="E46" s="4">
        <f t="shared" si="18"/>
        <v>6065600</v>
      </c>
      <c r="F46" s="4">
        <f t="shared" si="18"/>
        <v>8026200</v>
      </c>
      <c r="G46" s="4">
        <f t="shared" si="18"/>
        <v>9560800</v>
      </c>
      <c r="H46" s="4">
        <f t="shared" si="18"/>
        <v>11301530</v>
      </c>
      <c r="I46" s="4">
        <f t="shared" si="18"/>
        <v>13018950</v>
      </c>
      <c r="J46" s="4">
        <f t="shared" si="18"/>
        <v>15087810</v>
      </c>
      <c r="K46" s="4">
        <f t="shared" si="18"/>
        <v>17434675</v>
      </c>
      <c r="L46" s="4">
        <f t="shared" si="18"/>
        <v>19828275</v>
      </c>
      <c r="M46" s="4">
        <f t="shared" si="18"/>
        <v>25136225</v>
      </c>
      <c r="O46" s="20">
        <f t="shared" si="6"/>
        <v>25136225</v>
      </c>
    </row>
    <row r="47" spans="1:16" x14ac:dyDescent="0.25">
      <c r="A47" s="1" t="s">
        <v>44</v>
      </c>
      <c r="B47" s="4">
        <f t="shared" ref="B47" si="19">B16</f>
        <v>0</v>
      </c>
      <c r="C47" s="4">
        <f t="shared" ref="C47:M47" si="20">B47+C16</f>
        <v>2805845</v>
      </c>
      <c r="D47" s="4">
        <f t="shared" si="20"/>
        <v>5093180</v>
      </c>
      <c r="E47" s="4">
        <f t="shared" si="20"/>
        <v>7225620</v>
      </c>
      <c r="F47" s="4">
        <f t="shared" si="20"/>
        <v>9498300</v>
      </c>
      <c r="G47" s="4">
        <f t="shared" si="20"/>
        <v>11644500</v>
      </c>
      <c r="H47" s="4">
        <f t="shared" si="20"/>
        <v>13988220</v>
      </c>
      <c r="I47" s="4">
        <f t="shared" si="20"/>
        <v>16008560</v>
      </c>
      <c r="J47" s="4">
        <f t="shared" si="20"/>
        <v>17807460</v>
      </c>
      <c r="K47" s="4">
        <f t="shared" si="20"/>
        <v>19936710</v>
      </c>
      <c r="L47" s="4">
        <f t="shared" si="20"/>
        <v>22009370</v>
      </c>
      <c r="M47" s="4">
        <f t="shared" si="20"/>
        <v>26289350</v>
      </c>
      <c r="O47" s="20">
        <f t="shared" si="6"/>
        <v>26289350</v>
      </c>
    </row>
    <row r="48" spans="1:16" x14ac:dyDescent="0.25">
      <c r="A48" s="1" t="s">
        <v>45</v>
      </c>
      <c r="B48" s="4">
        <f t="shared" ref="B48" si="21">B17</f>
        <v>0</v>
      </c>
      <c r="C48" s="4">
        <f t="shared" ref="C48:M48" si="22">B48+C17</f>
        <v>2117310</v>
      </c>
      <c r="D48" s="4">
        <f t="shared" si="22"/>
        <v>4481030</v>
      </c>
      <c r="E48" s="4">
        <f t="shared" si="22"/>
        <v>6959680</v>
      </c>
      <c r="F48" s="4">
        <f t="shared" si="22"/>
        <v>9402090</v>
      </c>
      <c r="G48" s="4">
        <f t="shared" si="22"/>
        <v>11932410</v>
      </c>
      <c r="H48" s="4">
        <f t="shared" si="22"/>
        <v>14688890</v>
      </c>
      <c r="I48" s="4">
        <f t="shared" si="22"/>
        <v>16991920</v>
      </c>
      <c r="J48" s="4">
        <f t="shared" si="22"/>
        <v>18907010</v>
      </c>
      <c r="K48" s="4">
        <f t="shared" si="22"/>
        <v>20956510</v>
      </c>
      <c r="L48" s="4">
        <f t="shared" si="22"/>
        <v>22796770</v>
      </c>
      <c r="M48" s="4">
        <f t="shared" si="22"/>
        <v>26637700</v>
      </c>
      <c r="O48" s="20">
        <f t="shared" si="6"/>
        <v>26637700</v>
      </c>
    </row>
    <row r="49" spans="1:15" x14ac:dyDescent="0.25">
      <c r="A49" s="1" t="s">
        <v>46</v>
      </c>
      <c r="B49" s="4">
        <f t="shared" ref="B49" si="23">B18</f>
        <v>0</v>
      </c>
      <c r="C49" s="4">
        <f t="shared" ref="C49:M49" si="24">B49+C18</f>
        <v>1876370</v>
      </c>
      <c r="D49" s="4">
        <f t="shared" si="24"/>
        <v>3964480</v>
      </c>
      <c r="E49" s="4">
        <f t="shared" si="24"/>
        <v>6009530</v>
      </c>
      <c r="F49" s="4">
        <f t="shared" si="24"/>
        <v>8196750</v>
      </c>
      <c r="G49" s="4">
        <f t="shared" si="24"/>
        <v>10560800</v>
      </c>
      <c r="H49" s="4">
        <f t="shared" si="24"/>
        <v>13072510</v>
      </c>
      <c r="I49" s="4">
        <f t="shared" si="24"/>
        <v>15246160</v>
      </c>
      <c r="J49" s="4">
        <f t="shared" si="24"/>
        <v>17452660</v>
      </c>
      <c r="K49" s="4">
        <f t="shared" si="24"/>
        <v>19873620</v>
      </c>
      <c r="L49" s="4">
        <f t="shared" si="24"/>
        <v>22199110</v>
      </c>
      <c r="M49" s="4">
        <f t="shared" si="24"/>
        <v>27363150</v>
      </c>
      <c r="O49" s="20">
        <f t="shared" si="6"/>
        <v>27363150</v>
      </c>
    </row>
    <row r="50" spans="1:15" x14ac:dyDescent="0.25">
      <c r="A50" s="1" t="s">
        <v>47</v>
      </c>
      <c r="B50" s="4">
        <f t="shared" ref="B50" si="25">B19</f>
        <v>0</v>
      </c>
      <c r="C50" s="4">
        <f t="shared" ref="C50:M50" si="26">B50+C19</f>
        <v>2525330</v>
      </c>
      <c r="D50" s="4">
        <f t="shared" si="26"/>
        <v>5377230</v>
      </c>
      <c r="E50" s="4">
        <f t="shared" si="26"/>
        <v>7774590</v>
      </c>
      <c r="F50" s="4">
        <f t="shared" si="26"/>
        <v>10510970</v>
      </c>
      <c r="G50" s="4">
        <f t="shared" si="26"/>
        <v>13068880</v>
      </c>
      <c r="H50" s="4">
        <f t="shared" si="26"/>
        <v>15837750</v>
      </c>
      <c r="I50" s="4">
        <f t="shared" si="26"/>
        <v>17953410</v>
      </c>
      <c r="J50" s="4">
        <f t="shared" si="26"/>
        <v>20701340</v>
      </c>
      <c r="K50" s="4">
        <f t="shared" si="26"/>
        <v>23102660</v>
      </c>
      <c r="L50" s="4">
        <f t="shared" si="26"/>
        <v>25522720</v>
      </c>
      <c r="M50" s="4">
        <f t="shared" si="26"/>
        <v>30598030</v>
      </c>
      <c r="N50" s="20">
        <v>25000000</v>
      </c>
      <c r="O50" s="20">
        <f t="shared" si="6"/>
        <v>55598030</v>
      </c>
    </row>
    <row r="51" spans="1:15" x14ac:dyDescent="0.25">
      <c r="A51" s="1" t="s">
        <v>48</v>
      </c>
      <c r="B51" s="4">
        <f t="shared" ref="B51" si="27">B20</f>
        <v>0</v>
      </c>
      <c r="C51" s="4">
        <f t="shared" ref="C51:M51" si="28">B51+C20</f>
        <v>2695070</v>
      </c>
      <c r="D51" s="4">
        <f t="shared" si="28"/>
        <v>5227850</v>
      </c>
      <c r="E51" s="4">
        <f t="shared" si="28"/>
        <v>7371570</v>
      </c>
      <c r="F51" s="4">
        <f t="shared" si="28"/>
        <v>9657750</v>
      </c>
      <c r="G51" s="4">
        <f t="shared" si="28"/>
        <v>11493890</v>
      </c>
      <c r="H51" s="4">
        <f t="shared" si="28"/>
        <v>13369360</v>
      </c>
      <c r="I51" s="4">
        <f t="shared" si="28"/>
        <v>15054360</v>
      </c>
      <c r="J51" s="4">
        <f t="shared" si="28"/>
        <v>16497210</v>
      </c>
      <c r="K51" s="4">
        <f t="shared" si="28"/>
        <v>18116730</v>
      </c>
      <c r="L51" s="4">
        <f t="shared" si="28"/>
        <v>19851790</v>
      </c>
      <c r="M51" s="4">
        <f t="shared" si="28"/>
        <v>23770610</v>
      </c>
      <c r="N51" s="20">
        <v>11400000</v>
      </c>
      <c r="O51" s="20">
        <f t="shared" si="6"/>
        <v>35170610</v>
      </c>
    </row>
    <row r="52" spans="1:15" x14ac:dyDescent="0.25">
      <c r="A52" s="1" t="s">
        <v>49</v>
      </c>
      <c r="B52" s="4">
        <f t="shared" ref="B52" si="29">B21</f>
        <v>0</v>
      </c>
      <c r="C52" s="4">
        <f t="shared" ref="C52:M52" si="30">B52+C21</f>
        <v>2101550</v>
      </c>
      <c r="D52" s="4">
        <f t="shared" si="30"/>
        <v>4112960</v>
      </c>
      <c r="E52" s="4">
        <f t="shared" si="30"/>
        <v>6071950</v>
      </c>
      <c r="F52" s="4">
        <f t="shared" si="30"/>
        <v>8171420</v>
      </c>
      <c r="G52" s="4">
        <f t="shared" si="30"/>
        <v>9890950</v>
      </c>
      <c r="H52" s="4">
        <f t="shared" si="30"/>
        <v>11997440</v>
      </c>
      <c r="I52" s="4">
        <f t="shared" si="30"/>
        <v>13586700</v>
      </c>
      <c r="J52" s="4">
        <f t="shared" si="30"/>
        <v>15120550</v>
      </c>
      <c r="K52" s="4">
        <f t="shared" si="30"/>
        <v>17100720</v>
      </c>
      <c r="L52" s="4">
        <f t="shared" si="30"/>
        <v>19101345</v>
      </c>
      <c r="M52" s="4">
        <f t="shared" si="30"/>
        <v>23608330</v>
      </c>
      <c r="N52" s="20">
        <v>10000000</v>
      </c>
      <c r="O52" s="20">
        <f t="shared" si="6"/>
        <v>33608330</v>
      </c>
    </row>
    <row r="53" spans="1:15" x14ac:dyDescent="0.25">
      <c r="A53" s="1" t="s">
        <v>50</v>
      </c>
      <c r="B53" s="4">
        <f t="shared" ref="B53" si="31">B22</f>
        <v>0</v>
      </c>
      <c r="C53" s="4">
        <f t="shared" ref="C53:M53" si="32">B53+C22</f>
        <v>2467520</v>
      </c>
      <c r="D53" s="4">
        <f t="shared" si="32"/>
        <v>4658500</v>
      </c>
      <c r="E53" s="4">
        <f t="shared" si="32"/>
        <v>6833780</v>
      </c>
      <c r="F53" s="4">
        <f t="shared" si="32"/>
        <v>8970870</v>
      </c>
      <c r="G53" s="4">
        <f t="shared" si="32"/>
        <v>10904040</v>
      </c>
      <c r="H53" s="4">
        <f t="shared" si="32"/>
        <v>13139550</v>
      </c>
      <c r="I53" s="4">
        <f t="shared" si="32"/>
        <v>14981490</v>
      </c>
      <c r="J53" s="4">
        <f t="shared" si="32"/>
        <v>16801890</v>
      </c>
      <c r="K53" s="4">
        <f t="shared" si="32"/>
        <v>18899700</v>
      </c>
      <c r="L53" s="4">
        <f t="shared" si="32"/>
        <v>20889130</v>
      </c>
      <c r="M53" s="4">
        <f t="shared" si="32"/>
        <v>25509150</v>
      </c>
      <c r="O53" s="20">
        <f t="shared" si="6"/>
        <v>25509150</v>
      </c>
    </row>
    <row r="54" spans="1:15" x14ac:dyDescent="0.25">
      <c r="A54" s="1" t="s">
        <v>51</v>
      </c>
      <c r="B54" s="4">
        <f t="shared" ref="B54" si="33">B23</f>
        <v>0</v>
      </c>
      <c r="C54" s="4">
        <f t="shared" ref="C54:M54" si="34">B54+C23</f>
        <v>2204850</v>
      </c>
      <c r="D54" s="4">
        <f t="shared" si="34"/>
        <v>4798030</v>
      </c>
      <c r="E54" s="4">
        <f t="shared" si="34"/>
        <v>7213450</v>
      </c>
      <c r="F54" s="4">
        <f t="shared" si="34"/>
        <v>9569280</v>
      </c>
      <c r="G54" s="4">
        <f t="shared" si="34"/>
        <v>11836180</v>
      </c>
      <c r="H54" s="4">
        <f t="shared" si="34"/>
        <v>14343970</v>
      </c>
      <c r="I54" s="4">
        <f t="shared" si="34"/>
        <v>16482290</v>
      </c>
      <c r="J54" s="4">
        <f t="shared" si="34"/>
        <v>18196430</v>
      </c>
      <c r="K54" s="4">
        <f t="shared" si="34"/>
        <v>20301460</v>
      </c>
      <c r="L54" s="4">
        <f t="shared" si="34"/>
        <v>22118540</v>
      </c>
      <c r="M54" s="4">
        <f t="shared" si="34"/>
        <v>26675500</v>
      </c>
      <c r="O54" s="20">
        <f t="shared" si="6"/>
        <v>26675500</v>
      </c>
    </row>
    <row r="55" spans="1:15" x14ac:dyDescent="0.25">
      <c r="A55" s="1" t="s">
        <v>52</v>
      </c>
      <c r="B55" s="4">
        <f t="shared" ref="B55" si="35">B24</f>
        <v>0</v>
      </c>
      <c r="C55" s="4">
        <f t="shared" ref="C55:M55" si="36">B55+C24</f>
        <v>2092550</v>
      </c>
      <c r="D55" s="4">
        <f t="shared" si="36"/>
        <v>4431470</v>
      </c>
      <c r="E55" s="4">
        <f t="shared" si="36"/>
        <v>6467080</v>
      </c>
      <c r="F55" s="4">
        <f t="shared" si="36"/>
        <v>8751200</v>
      </c>
      <c r="G55" s="4">
        <f t="shared" si="36"/>
        <v>9252635</v>
      </c>
      <c r="H55" s="4">
        <f t="shared" si="36"/>
        <v>11699065</v>
      </c>
      <c r="I55" s="4">
        <f t="shared" si="36"/>
        <v>13365059</v>
      </c>
      <c r="J55" s="4">
        <f t="shared" si="36"/>
        <v>16457880</v>
      </c>
      <c r="K55" s="4">
        <f t="shared" si="36"/>
        <v>18312850</v>
      </c>
      <c r="L55" s="4">
        <f t="shared" si="36"/>
        <v>20211183</v>
      </c>
      <c r="M55" s="4">
        <f t="shared" si="36"/>
        <v>23793880</v>
      </c>
      <c r="N55" s="20">
        <v>10000000</v>
      </c>
      <c r="O55" s="20">
        <f t="shared" si="6"/>
        <v>33793880</v>
      </c>
    </row>
    <row r="56" spans="1:15" x14ac:dyDescent="0.25">
      <c r="A56" s="1" t="s">
        <v>53</v>
      </c>
      <c r="B56" s="4">
        <f t="shared" ref="B56" si="37">B25</f>
        <v>781980</v>
      </c>
      <c r="C56" s="4">
        <f t="shared" ref="C56:M56" si="38">B56+C25</f>
        <v>2835460</v>
      </c>
      <c r="D56" s="4">
        <f t="shared" si="38"/>
        <v>5133680</v>
      </c>
      <c r="E56" s="4">
        <f t="shared" si="38"/>
        <v>6968030</v>
      </c>
      <c r="F56" s="4">
        <f t="shared" si="38"/>
        <v>9075610</v>
      </c>
      <c r="G56" s="4">
        <f t="shared" si="38"/>
        <v>10954540</v>
      </c>
      <c r="H56" s="4">
        <f t="shared" si="38"/>
        <v>12805299</v>
      </c>
      <c r="I56" s="4">
        <f t="shared" si="38"/>
        <v>14570249</v>
      </c>
      <c r="J56" s="4">
        <f t="shared" si="38"/>
        <v>16067848</v>
      </c>
      <c r="K56" s="4">
        <f t="shared" si="38"/>
        <v>17883318</v>
      </c>
      <c r="L56" s="4">
        <f t="shared" si="38"/>
        <v>19748308</v>
      </c>
      <c r="M56" s="4">
        <f t="shared" si="38"/>
        <v>23173800</v>
      </c>
      <c r="N56" s="20">
        <v>20000000</v>
      </c>
      <c r="O56" s="20">
        <f t="shared" si="6"/>
        <v>43173800</v>
      </c>
    </row>
    <row r="57" spans="1:15" x14ac:dyDescent="0.25">
      <c r="A57" s="1" t="s">
        <v>54</v>
      </c>
      <c r="B57" s="4">
        <f t="shared" ref="B57" si="39">B26</f>
        <v>739250</v>
      </c>
      <c r="C57" s="4">
        <f t="shared" ref="C57:M57" si="40">B57+C26</f>
        <v>2989732</v>
      </c>
      <c r="D57" s="4">
        <f t="shared" si="40"/>
        <v>5282911</v>
      </c>
      <c r="E57" s="4">
        <f t="shared" si="40"/>
        <v>7086451</v>
      </c>
      <c r="F57" s="4">
        <f t="shared" si="40"/>
        <v>9836838</v>
      </c>
      <c r="G57" s="4">
        <f t="shared" si="40"/>
        <v>12090628</v>
      </c>
      <c r="H57" s="4">
        <f t="shared" si="40"/>
        <v>14922248</v>
      </c>
      <c r="I57" s="4">
        <f t="shared" si="40"/>
        <v>18865826</v>
      </c>
      <c r="J57" s="4">
        <f t="shared" si="40"/>
        <v>23398192</v>
      </c>
      <c r="K57" s="4">
        <f t="shared" si="40"/>
        <v>28426029</v>
      </c>
      <c r="L57" s="4">
        <f t="shared" si="40"/>
        <v>32935081</v>
      </c>
      <c r="M57" s="4">
        <f t="shared" si="40"/>
        <v>42133787</v>
      </c>
      <c r="N57" s="20"/>
      <c r="O57" s="20">
        <f t="shared" si="6"/>
        <v>42133787</v>
      </c>
    </row>
    <row r="58" spans="1:15" x14ac:dyDescent="0.25">
      <c r="A58" s="1" t="s">
        <v>55</v>
      </c>
      <c r="B58" s="4">
        <f t="shared" ref="B58" si="41">B27</f>
        <v>2209444</v>
      </c>
      <c r="C58" s="4">
        <f t="shared" ref="C58:M58" si="42">B58+C27</f>
        <v>8734369</v>
      </c>
      <c r="D58" s="4">
        <f t="shared" si="42"/>
        <v>15028829</v>
      </c>
      <c r="E58" s="4">
        <f t="shared" si="42"/>
        <v>21872454</v>
      </c>
      <c r="F58" s="4">
        <f t="shared" si="42"/>
        <v>29133529</v>
      </c>
      <c r="G58" s="4">
        <f t="shared" si="42"/>
        <v>35848879</v>
      </c>
      <c r="H58" s="4">
        <f t="shared" si="42"/>
        <v>43659554</v>
      </c>
      <c r="I58" s="4">
        <f t="shared" si="42"/>
        <v>49170304</v>
      </c>
      <c r="J58" s="4">
        <f t="shared" si="42"/>
        <v>55522579</v>
      </c>
      <c r="K58" s="4">
        <f t="shared" si="42"/>
        <v>63490929</v>
      </c>
      <c r="L58" s="4">
        <f t="shared" si="42"/>
        <v>70788399</v>
      </c>
      <c r="M58" s="4">
        <f t="shared" si="42"/>
        <v>82211889</v>
      </c>
      <c r="N58" s="20">
        <v>10000000</v>
      </c>
      <c r="O58" s="20">
        <f t="shared" si="6"/>
        <v>92211889</v>
      </c>
    </row>
    <row r="59" spans="1:15" x14ac:dyDescent="0.25">
      <c r="A59" s="1" t="s">
        <v>56</v>
      </c>
      <c r="B59" s="4">
        <f t="shared" ref="B59" si="43">B28</f>
        <v>2568041</v>
      </c>
      <c r="C59" s="4">
        <f t="shared" ref="C59:M59" si="44">B59+C28</f>
        <v>9199766</v>
      </c>
      <c r="D59" s="4">
        <f t="shared" si="44"/>
        <v>15798270</v>
      </c>
      <c r="E59" s="4">
        <f t="shared" si="44"/>
        <v>22301753</v>
      </c>
      <c r="F59" s="4">
        <f t="shared" si="44"/>
        <v>28762920</v>
      </c>
      <c r="G59" s="4">
        <f t="shared" si="44"/>
        <v>34584282</v>
      </c>
      <c r="H59" s="4">
        <f t="shared" si="44"/>
        <v>41546437</v>
      </c>
      <c r="I59" s="4">
        <f t="shared" si="44"/>
        <v>46238537</v>
      </c>
      <c r="J59" s="4">
        <f t="shared" si="44"/>
        <v>51415000</v>
      </c>
      <c r="K59" s="4">
        <f t="shared" si="44"/>
        <v>57181650</v>
      </c>
      <c r="L59" s="4">
        <f t="shared" si="44"/>
        <v>62160700</v>
      </c>
      <c r="M59" s="4">
        <f t="shared" si="44"/>
        <v>70650181</v>
      </c>
      <c r="N59" s="20">
        <v>20000000</v>
      </c>
      <c r="O59" s="20">
        <f t="shared" si="6"/>
        <v>90650181</v>
      </c>
    </row>
    <row r="60" spans="1:15" x14ac:dyDescent="0.25">
      <c r="A60" s="1" t="s">
        <v>57</v>
      </c>
      <c r="B60" s="4">
        <f t="shared" ref="B60" si="45">B29</f>
        <v>1840875</v>
      </c>
      <c r="C60" s="4">
        <f t="shared" ref="C60:M60" si="46">B60+C29</f>
        <v>5535850</v>
      </c>
      <c r="D60" s="4">
        <f t="shared" si="46"/>
        <v>11490150</v>
      </c>
      <c r="E60" s="4">
        <f t="shared" si="46"/>
        <v>15958075</v>
      </c>
      <c r="F60" s="4">
        <f t="shared" si="46"/>
        <v>20078650</v>
      </c>
      <c r="G60" s="4">
        <f t="shared" si="46"/>
        <v>24160950</v>
      </c>
      <c r="H60" s="4">
        <f t="shared" si="46"/>
        <v>28614975</v>
      </c>
      <c r="I60" s="4">
        <f t="shared" si="46"/>
        <v>32352801</v>
      </c>
      <c r="J60" s="4">
        <f t="shared" si="46"/>
        <v>35262839</v>
      </c>
      <c r="K60" s="4">
        <f t="shared" si="46"/>
        <v>39075700</v>
      </c>
      <c r="L60" s="4">
        <f t="shared" si="46"/>
        <v>42347423</v>
      </c>
      <c r="M60" s="4">
        <f t="shared" si="46"/>
        <v>49158000</v>
      </c>
      <c r="N60" s="20"/>
      <c r="O60" s="20">
        <f t="shared" si="6"/>
        <v>49158000</v>
      </c>
    </row>
    <row r="61" spans="1:15" x14ac:dyDescent="0.25">
      <c r="A61" s="1" t="s">
        <v>58</v>
      </c>
      <c r="B61" s="4">
        <f t="shared" ref="B61" si="47">B30</f>
        <v>1501625</v>
      </c>
      <c r="C61" s="4">
        <f t="shared" ref="C61:M61" si="48">B61+C30</f>
        <v>4781525</v>
      </c>
      <c r="D61" s="4">
        <f t="shared" si="48"/>
        <v>8730075</v>
      </c>
      <c r="E61" s="4">
        <f t="shared" si="48"/>
        <v>12434175</v>
      </c>
      <c r="F61" s="4">
        <f t="shared" si="48"/>
        <v>16113950</v>
      </c>
      <c r="G61" s="4">
        <f t="shared" si="48"/>
        <v>19932115</v>
      </c>
      <c r="H61" s="4">
        <f t="shared" si="48"/>
        <v>23662100</v>
      </c>
      <c r="I61" s="4">
        <f t="shared" si="48"/>
        <v>27737625</v>
      </c>
      <c r="J61" s="4">
        <f t="shared" si="48"/>
        <v>30513204</v>
      </c>
      <c r="K61" s="4">
        <f t="shared" si="48"/>
        <v>33310554</v>
      </c>
      <c r="L61" s="4">
        <f t="shared" si="48"/>
        <v>36567304</v>
      </c>
      <c r="M61" s="4">
        <f t="shared" si="48"/>
        <v>42809979</v>
      </c>
      <c r="O61" s="20">
        <f t="shared" si="6"/>
        <v>42809979</v>
      </c>
    </row>
    <row r="62" spans="1:15" x14ac:dyDescent="0.25">
      <c r="A62" s="1" t="s">
        <v>59</v>
      </c>
      <c r="B62" s="4">
        <f t="shared" ref="B62" si="49">B31</f>
        <v>4531066</v>
      </c>
      <c r="C62" s="4">
        <f t="shared" ref="C62:M63" si="50">B62+C31</f>
        <v>8604169</v>
      </c>
      <c r="D62" s="4">
        <f t="shared" si="50"/>
        <v>12671766</v>
      </c>
      <c r="E62" s="4">
        <f t="shared" si="50"/>
        <v>16350544</v>
      </c>
      <c r="F62" s="4">
        <f t="shared" si="50"/>
        <v>20009919</v>
      </c>
      <c r="G62" s="4">
        <f t="shared" si="50"/>
        <v>23241136</v>
      </c>
      <c r="H62" s="4">
        <f t="shared" si="50"/>
        <v>27161469</v>
      </c>
      <c r="I62" s="4">
        <f t="shared" si="50"/>
        <v>30725019</v>
      </c>
      <c r="J62" s="4">
        <f t="shared" si="50"/>
        <v>35042619</v>
      </c>
      <c r="K62" s="4">
        <f t="shared" si="50"/>
        <v>38248044</v>
      </c>
      <c r="L62" s="4">
        <f t="shared" si="50"/>
        <v>41681580</v>
      </c>
      <c r="M62" s="4">
        <f t="shared" si="50"/>
        <v>49151825</v>
      </c>
      <c r="O62" s="20">
        <f t="shared" si="6"/>
        <v>49151825</v>
      </c>
    </row>
    <row r="63" spans="1:15" x14ac:dyDescent="0.25">
      <c r="A63" s="1" t="s">
        <v>66</v>
      </c>
      <c r="B63" s="4">
        <f t="shared" ref="B63" si="51">B32</f>
        <v>4347297</v>
      </c>
      <c r="C63" s="4">
        <f t="shared" si="50"/>
        <v>8785972</v>
      </c>
      <c r="D63" s="4">
        <f t="shared" si="50"/>
        <v>13134347</v>
      </c>
      <c r="E63" s="4"/>
      <c r="F63" s="4"/>
      <c r="G63" s="4"/>
      <c r="H63" s="4"/>
      <c r="I63" s="4"/>
      <c r="J63" s="4"/>
      <c r="K63" s="4"/>
      <c r="L63" s="4"/>
      <c r="M63" s="4"/>
      <c r="O63" s="20">
        <f t="shared" si="6"/>
        <v>13134347</v>
      </c>
    </row>
    <row r="64" spans="1:15" x14ac:dyDescent="0.25">
      <c r="A64" s="1" t="s">
        <v>27</v>
      </c>
      <c r="B64" s="5">
        <f>IF(ISBLANK(B63),(B62-B61)/B61,(B63-B62)/B62)</f>
        <v>-4.0557564158191471E-2</v>
      </c>
      <c r="C64" s="5">
        <f t="shared" ref="C64:M64" si="52">IF(ISBLANK(C63),(C62-C61)/C61,(C63-C62)/C62)</f>
        <v>2.1129640759032047E-2</v>
      </c>
      <c r="D64" s="5">
        <f t="shared" si="52"/>
        <v>3.6504856544857286E-2</v>
      </c>
      <c r="E64" s="5">
        <f t="shared" si="52"/>
        <v>0.31496814223702013</v>
      </c>
      <c r="F64" s="5">
        <f t="shared" si="52"/>
        <v>0.24177616288991835</v>
      </c>
      <c r="G64" s="5">
        <f t="shared" si="52"/>
        <v>0.16601454486892134</v>
      </c>
      <c r="H64" s="5">
        <f t="shared" si="52"/>
        <v>0.14788919833827091</v>
      </c>
      <c r="I64" s="5">
        <f t="shared" si="52"/>
        <v>0.10770186704881907</v>
      </c>
      <c r="J64" s="5">
        <f t="shared" si="52"/>
        <v>0.14844114698672745</v>
      </c>
      <c r="K64" s="5">
        <f t="shared" si="52"/>
        <v>0.14822599468024458</v>
      </c>
      <c r="L64" s="5">
        <f t="shared" si="52"/>
        <v>0.13985925787692743</v>
      </c>
      <c r="M64" s="5">
        <f t="shared" si="52"/>
        <v>0.14813943263088264</v>
      </c>
    </row>
  </sheetData>
  <mergeCells count="3">
    <mergeCell ref="A3:N3"/>
    <mergeCell ref="A5:N5"/>
    <mergeCell ref="A36:N36"/>
  </mergeCells>
  <phoneticPr fontId="0" type="noConversion"/>
  <hyperlinks>
    <hyperlink ref="I1" r:id="rId1" location="fy2023-" xr:uid="{00000000-0004-0000-0000-000000000000}"/>
  </hyperlinks>
  <printOptions horizontalCentered="1"/>
  <pageMargins left="0.2" right="0.2" top="0.25" bottom="0.75" header="0.3" footer="0.3"/>
  <pageSetup paperSize="5" scale="90" fitToHeight="0" orientation="landscape" cellComments="atEnd" r:id="rId2"/>
  <headerFooter>
    <oddFooter>&amp;L25 April 2025</oddFoot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AE287"/>
  <sheetViews>
    <sheetView workbookViewId="0">
      <pane ySplit="8" topLeftCell="A9" activePane="bottomLeft" state="frozen"/>
      <selection pane="bottomLeft" activeCell="L15" sqref="L15"/>
    </sheetView>
  </sheetViews>
  <sheetFormatPr defaultRowHeight="15" x14ac:dyDescent="0.25"/>
  <cols>
    <col min="1" max="12" width="12.7109375" customWidth="1"/>
    <col min="13" max="13" width="13.7109375" customWidth="1"/>
    <col min="14" max="14" width="12.7109375" customWidth="1"/>
    <col min="15" max="15" width="13.85546875" customWidth="1"/>
    <col min="16" max="41" width="12.7109375" customWidth="1"/>
  </cols>
  <sheetData>
    <row r="2" spans="2:31" x14ac:dyDescent="0.25">
      <c r="P2" t="s">
        <v>23</v>
      </c>
      <c r="Q2" t="str">
        <f>'Trust Fund Data'!A29 &amp; "  (1 July 20" &amp; TEXT(VALUE(RIGHT('Trust Fund Data'!A29,2))-1,"0") &amp; " - 30 June 20" &amp; RIGHT('Trust Fund Data'!A29,2) &amp; ")"</f>
        <v>FY23  (1 July 2022 - 30 June 2023)</v>
      </c>
      <c r="V2" s="25" t="s">
        <v>30</v>
      </c>
      <c r="W2" s="25"/>
    </row>
    <row r="3" spans="2:31" x14ac:dyDescent="0.25">
      <c r="G3" s="1" t="s">
        <v>14</v>
      </c>
      <c r="Q3" t="str">
        <f>'Trust Fund Data'!A30 &amp; "  (1 July 20" &amp; TEXT(VALUE(RIGHT('Trust Fund Data'!A30,2))-1,"0") &amp; " - 30 June 20" &amp; RIGHT('Trust Fund Data'!A30,2) &amp; ")"</f>
        <v>FY24  (1 July 2023 - 30 June 2024)</v>
      </c>
    </row>
    <row r="4" spans="2:31" x14ac:dyDescent="0.25">
      <c r="G4" s="1" t="s">
        <v>15</v>
      </c>
      <c r="Q4" t="str">
        <f>'Trust Fund Data'!A31 &amp; "  (1 July 20" &amp; TEXT(VALUE(RIGHT('Trust Fund Data'!A31,2))-1,"0") &amp; " - 30 June 20" &amp; RIGHT('Trust Fund Data'!A31,2) &amp; ")"</f>
        <v>FY25  (1 July 2024 - 30 June 2025)</v>
      </c>
      <c r="V4" s="1">
        <v>2002</v>
      </c>
      <c r="W4" s="1">
        <v>1</v>
      </c>
    </row>
    <row r="5" spans="2:31" x14ac:dyDescent="0.25">
      <c r="G5" s="1" t="s">
        <v>16</v>
      </c>
      <c r="I5" s="25" t="s">
        <v>61</v>
      </c>
      <c r="J5" s="25"/>
      <c r="K5" s="25"/>
      <c r="L5" s="25"/>
      <c r="M5" s="1"/>
      <c r="N5" s="1"/>
      <c r="Q5" t="str">
        <f>'Trust Fund Data'!A32 &amp; "  (1 July 20" &amp; TEXT(VALUE(RIGHT('Trust Fund Data'!A32,2))-1,"0") &amp; " - 30 June 20" &amp; RIGHT('Trust Fund Data'!A32,2) &amp; ")"</f>
        <v>FY26  (1 July 2025 - 30 June 2026)</v>
      </c>
      <c r="V5" s="1">
        <v>2003</v>
      </c>
      <c r="W5" s="1">
        <v>1.1000000000000001</v>
      </c>
      <c r="AE5" s="9"/>
    </row>
    <row r="6" spans="2:31" x14ac:dyDescent="0.25">
      <c r="C6" s="1" t="s">
        <v>28</v>
      </c>
      <c r="D6" s="1" t="s">
        <v>19</v>
      </c>
      <c r="F6" s="1" t="s">
        <v>21</v>
      </c>
      <c r="G6" s="1" t="s">
        <v>17</v>
      </c>
      <c r="I6" s="1" t="s">
        <v>28</v>
      </c>
      <c r="J6" s="1" t="s">
        <v>60</v>
      </c>
      <c r="K6" s="1" t="s">
        <v>64</v>
      </c>
      <c r="L6" s="1" t="s">
        <v>62</v>
      </c>
      <c r="M6" s="1" t="s">
        <v>16</v>
      </c>
      <c r="N6" s="1" t="s">
        <v>70</v>
      </c>
      <c r="V6" s="1">
        <v>2004</v>
      </c>
      <c r="W6" s="1">
        <v>1.2</v>
      </c>
      <c r="AE6" s="9"/>
    </row>
    <row r="7" spans="2:31" x14ac:dyDescent="0.25">
      <c r="B7" s="1" t="s">
        <v>12</v>
      </c>
      <c r="C7" s="1" t="s">
        <v>20</v>
      </c>
      <c r="D7" s="1" t="s">
        <v>20</v>
      </c>
      <c r="E7" s="1" t="s">
        <v>13</v>
      </c>
      <c r="F7" s="1" t="s">
        <v>13</v>
      </c>
      <c r="G7" s="1" t="s">
        <v>18</v>
      </c>
      <c r="I7" s="1" t="s">
        <v>20</v>
      </c>
      <c r="J7" s="1" t="s">
        <v>16</v>
      </c>
      <c r="K7" s="1" t="s">
        <v>63</v>
      </c>
      <c r="L7" s="1" t="s">
        <v>60</v>
      </c>
      <c r="M7" s="1" t="s">
        <v>68</v>
      </c>
      <c r="N7" s="1" t="s">
        <v>69</v>
      </c>
      <c r="Q7" s="25" t="s">
        <v>22</v>
      </c>
      <c r="R7" s="25"/>
      <c r="V7" s="1">
        <v>2005</v>
      </c>
      <c r="W7" s="1">
        <v>1.3</v>
      </c>
      <c r="AE7" s="9"/>
    </row>
    <row r="8" spans="2:31" x14ac:dyDescent="0.25">
      <c r="V8" s="1">
        <v>2006</v>
      </c>
      <c r="W8" s="1">
        <v>1.4</v>
      </c>
    </row>
    <row r="9" spans="2:31" x14ac:dyDescent="0.25">
      <c r="B9" s="1" t="s">
        <v>6</v>
      </c>
      <c r="C9" s="1">
        <v>2003</v>
      </c>
      <c r="D9" s="1">
        <v>2002</v>
      </c>
      <c r="E9" s="10">
        <f t="shared" ref="E9:E20" si="0">DATEVALUE("15-"&amp;B9&amp; " " &amp; TEXT(D9,"0"))</f>
        <v>37452</v>
      </c>
      <c r="F9" s="1">
        <f t="shared" ref="F9:F20" si="1">YEAR(E9)+(E9-DATEVALUE("1-Jan-" &amp; TEXT(YEAR(E9),"0")))/365</f>
        <v>2002.5342465753424</v>
      </c>
      <c r="Q9" s="1">
        <f>MIN(D9:D157)-2</f>
        <v>2000</v>
      </c>
      <c r="R9" s="1">
        <v>0</v>
      </c>
      <c r="V9" s="1">
        <v>2007</v>
      </c>
      <c r="W9" s="1">
        <v>1.5</v>
      </c>
    </row>
    <row r="10" spans="2:31" x14ac:dyDescent="0.25">
      <c r="B10" s="1" t="s">
        <v>7</v>
      </c>
      <c r="C10" s="1">
        <v>2003</v>
      </c>
      <c r="D10" s="1">
        <v>2002</v>
      </c>
      <c r="E10" s="10">
        <f t="shared" si="0"/>
        <v>37483</v>
      </c>
      <c r="F10" s="1">
        <f t="shared" si="1"/>
        <v>2002.6191780821919</v>
      </c>
      <c r="G10" s="15">
        <f>('Trust Fund Data'!C9-'Trust Fund Data'!C8)/'Trust Fund Data'!C8</f>
        <v>0.14827853748424014</v>
      </c>
      <c r="H10" s="1"/>
      <c r="I10" s="1" t="str">
        <f>'Trust Fund Data'!A8</f>
        <v>FY02</v>
      </c>
      <c r="J10" s="20">
        <f>'Trust Fund Data'!N8+'Trust Fund Data'!O8</f>
        <v>42450733.5</v>
      </c>
      <c r="K10" s="23">
        <v>0</v>
      </c>
      <c r="L10" s="15">
        <f t="shared" ref="L10:L13" si="2">K10/J10</f>
        <v>0</v>
      </c>
      <c r="M10" s="1" t="str">
        <f>"Jul '01 "&amp; " - " &amp; "Jun '" &amp; MID(I10,3,2)</f>
        <v>Jul '01  - Jun '02</v>
      </c>
      <c r="N10" s="15"/>
      <c r="O10" s="1"/>
      <c r="Q10" s="1">
        <f>MAX(D9:D220)+3</f>
        <v>2023</v>
      </c>
      <c r="R10" s="1">
        <v>0</v>
      </c>
      <c r="V10" s="1">
        <v>2008</v>
      </c>
      <c r="W10" s="1">
        <v>1.6</v>
      </c>
    </row>
    <row r="11" spans="2:31" x14ac:dyDescent="0.25">
      <c r="B11" s="1" t="s">
        <v>8</v>
      </c>
      <c r="C11" s="1">
        <v>2003</v>
      </c>
      <c r="D11" s="1">
        <v>2002</v>
      </c>
      <c r="E11" s="10">
        <f t="shared" si="0"/>
        <v>37514</v>
      </c>
      <c r="F11" s="1">
        <f t="shared" si="1"/>
        <v>2002.7041095890411</v>
      </c>
      <c r="G11" s="15">
        <f>('Trust Fund Data'!D9-'Trust Fund Data'!D8)/'Trust Fund Data'!D8</f>
        <v>5.934354412936621E-2</v>
      </c>
      <c r="I11" s="1" t="str">
        <f>'Trust Fund Data'!A9</f>
        <v>FY03</v>
      </c>
      <c r="J11" s="20">
        <f>'Trust Fund Data'!N9+'Trust Fund Data'!O9</f>
        <v>53502884.859999999</v>
      </c>
      <c r="K11" s="23">
        <v>0</v>
      </c>
      <c r="L11" s="15">
        <f t="shared" si="2"/>
        <v>0</v>
      </c>
      <c r="M11" s="1" t="str">
        <f>"Jul '" &amp; MID(I10,3,2) &amp; " - " &amp; "Jun '" &amp; MID(I11,3,2)</f>
        <v>Jul '02 - Jun '03</v>
      </c>
      <c r="N11" s="15"/>
      <c r="V11" s="1">
        <v>2009</v>
      </c>
      <c r="W11" s="1">
        <v>1.7</v>
      </c>
    </row>
    <row r="12" spans="2:31" x14ac:dyDescent="0.25">
      <c r="B12" s="1" t="s">
        <v>9</v>
      </c>
      <c r="C12" s="1">
        <v>2003</v>
      </c>
      <c r="D12" s="1">
        <v>2002</v>
      </c>
      <c r="E12" s="10">
        <f t="shared" si="0"/>
        <v>37544</v>
      </c>
      <c r="F12" s="1">
        <f t="shared" si="1"/>
        <v>2002.7863013698629</v>
      </c>
      <c r="G12" s="15">
        <f>('Trust Fund Data'!E9-'Trust Fund Data'!E8)/'Trust Fund Data'!E8</f>
        <v>0.29204332373449476</v>
      </c>
      <c r="I12" s="1" t="str">
        <f>'Trust Fund Data'!A10</f>
        <v>FY04</v>
      </c>
      <c r="J12" s="20">
        <f>'Trust Fund Data'!N10+'Trust Fund Data'!O10</f>
        <v>50519955</v>
      </c>
      <c r="K12" s="23">
        <v>0</v>
      </c>
      <c r="L12" s="15">
        <f t="shared" si="2"/>
        <v>0</v>
      </c>
      <c r="M12" s="1" t="str">
        <f t="shared" ref="M12:M33" si="3">"Jul '" &amp; MID(I11,3,2) &amp; " - " &amp; "Jun '" &amp; MID(I12,3,2)</f>
        <v>Jul '03 - Jun '04</v>
      </c>
      <c r="N12" s="15"/>
      <c r="V12" s="1">
        <v>2010</v>
      </c>
      <c r="W12" s="1">
        <v>1.8</v>
      </c>
    </row>
    <row r="13" spans="2:31" x14ac:dyDescent="0.25">
      <c r="B13" s="1" t="s">
        <v>10</v>
      </c>
      <c r="C13" s="1">
        <v>2003</v>
      </c>
      <c r="D13" s="1">
        <v>2002</v>
      </c>
      <c r="E13" s="10">
        <f t="shared" si="0"/>
        <v>37575</v>
      </c>
      <c r="F13" s="1">
        <f t="shared" si="1"/>
        <v>2002.8712328767124</v>
      </c>
      <c r="G13" s="15">
        <f>('Trust Fund Data'!F9-'Trust Fund Data'!F8)/'Trust Fund Data'!F8</f>
        <v>0.26202903651968656</v>
      </c>
      <c r="I13" s="1" t="str">
        <f>'Trust Fund Data'!A11</f>
        <v>FY05</v>
      </c>
      <c r="J13" s="20">
        <f>'Trust Fund Data'!N11+'Trust Fund Data'!O11</f>
        <v>37406197</v>
      </c>
      <c r="K13" s="23">
        <f>[1]FY06!$Z$12</f>
        <v>0</v>
      </c>
      <c r="L13" s="15">
        <f t="shared" si="2"/>
        <v>0</v>
      </c>
      <c r="M13" s="1" t="str">
        <f t="shared" si="3"/>
        <v>Jul '04 - Jun '05</v>
      </c>
      <c r="N13" s="15"/>
      <c r="V13" s="1">
        <v>2011</v>
      </c>
      <c r="W13" s="1">
        <v>1.9</v>
      </c>
    </row>
    <row r="14" spans="2:31" x14ac:dyDescent="0.25">
      <c r="B14" s="1" t="s">
        <v>11</v>
      </c>
      <c r="C14" s="1">
        <v>2003</v>
      </c>
      <c r="D14" s="1">
        <v>2002</v>
      </c>
      <c r="E14" s="10">
        <f t="shared" si="0"/>
        <v>37605</v>
      </c>
      <c r="F14" s="1">
        <f t="shared" si="1"/>
        <v>2002.9534246575342</v>
      </c>
      <c r="G14" s="15">
        <f>('Trust Fund Data'!G9-'Trust Fund Data'!G8)/'Trust Fund Data'!G8</f>
        <v>0.27633322418852879</v>
      </c>
      <c r="H14" s="1"/>
      <c r="I14" s="1" t="str">
        <f>'Trust Fund Data'!A12</f>
        <v>FY06</v>
      </c>
      <c r="J14" s="20">
        <f>'Trust Fund Data'!N12+'Trust Fund Data'!O12</f>
        <v>36087985</v>
      </c>
      <c r="K14" s="23">
        <v>472311.99999999994</v>
      </c>
      <c r="L14" s="15">
        <f>K14/J13</f>
        <v>1.2626570939569183E-2</v>
      </c>
      <c r="M14" s="1" t="str">
        <f t="shared" si="3"/>
        <v>Jul '05 - Jun '06</v>
      </c>
      <c r="N14" s="10">
        <f>DATEVALUE("15 Nov 20" &amp; MID(I13,3,2))</f>
        <v>38671</v>
      </c>
      <c r="O14" s="1"/>
      <c r="P14" s="1"/>
      <c r="V14" s="1">
        <v>2012</v>
      </c>
      <c r="W14" s="1">
        <v>2</v>
      </c>
    </row>
    <row r="15" spans="2:31" x14ac:dyDescent="0.25">
      <c r="B15" s="1" t="s">
        <v>0</v>
      </c>
      <c r="C15" s="1">
        <v>2003</v>
      </c>
      <c r="D15" s="1">
        <v>2003</v>
      </c>
      <c r="E15" s="10">
        <f t="shared" si="0"/>
        <v>37636</v>
      </c>
      <c r="F15" s="1">
        <f t="shared" si="1"/>
        <v>2003.0383561643835</v>
      </c>
      <c r="G15" s="15">
        <f>('Trust Fund Data'!H9-'Trust Fund Data'!H8)/'Trust Fund Data'!H8</f>
        <v>0.12761457385199781</v>
      </c>
      <c r="H15" s="20"/>
      <c r="I15" s="1" t="str">
        <f>'Trust Fund Data'!A13</f>
        <v>FY07</v>
      </c>
      <c r="J15" s="20">
        <f>'Trust Fund Data'!N13+'Trust Fund Data'!O13</f>
        <v>31914200</v>
      </c>
      <c r="K15" s="23">
        <v>495171.00000000006</v>
      </c>
      <c r="L15" s="15">
        <f t="shared" ref="L15:L32" si="4">K15/J14</f>
        <v>1.3721214969469757E-2</v>
      </c>
      <c r="M15" s="1" t="str">
        <f t="shared" si="3"/>
        <v>Jul '06 - Jun '07</v>
      </c>
      <c r="N15" s="10">
        <f t="shared" ref="N15:N32" si="5">DATEVALUE("15 Nov 20" &amp; MID(I14,3,2))</f>
        <v>39036</v>
      </c>
      <c r="O15" s="20"/>
      <c r="P15" s="20"/>
      <c r="Q15" s="15"/>
      <c r="V15" s="1">
        <v>2013</v>
      </c>
      <c r="W15" s="1">
        <v>2.1</v>
      </c>
    </row>
    <row r="16" spans="2:31" x14ac:dyDescent="0.25">
      <c r="B16" s="1" t="s">
        <v>1</v>
      </c>
      <c r="C16" s="1">
        <v>2003</v>
      </c>
      <c r="D16" s="1">
        <v>2003</v>
      </c>
      <c r="E16" s="10">
        <f t="shared" si="0"/>
        <v>37667</v>
      </c>
      <c r="F16" s="1">
        <f t="shared" si="1"/>
        <v>2003.1232876712329</v>
      </c>
      <c r="G16" s="15">
        <f>('Trust Fund Data'!I9-'Trust Fund Data'!I8)/'Trust Fund Data'!I8</f>
        <v>0.22258239228748611</v>
      </c>
      <c r="I16" s="1" t="str">
        <f>'Trust Fund Data'!A14</f>
        <v>FY08</v>
      </c>
      <c r="J16" s="20">
        <f>'Trust Fund Data'!N14+'Trust Fund Data'!O14</f>
        <v>27136254</v>
      </c>
      <c r="K16" s="23">
        <v>435948.00000000006</v>
      </c>
      <c r="L16" s="15">
        <f t="shared" si="4"/>
        <v>1.3660000877352403E-2</v>
      </c>
      <c r="M16" s="1" t="str">
        <f t="shared" si="3"/>
        <v>Jul '07 - Jun '08</v>
      </c>
      <c r="N16" s="10">
        <f t="shared" si="5"/>
        <v>39401</v>
      </c>
      <c r="V16" s="1">
        <v>2014</v>
      </c>
      <c r="W16" s="1">
        <v>2.2000000000000002</v>
      </c>
    </row>
    <row r="17" spans="2:26" x14ac:dyDescent="0.25">
      <c r="B17" s="1" t="s">
        <v>2</v>
      </c>
      <c r="C17" s="1">
        <v>2003</v>
      </c>
      <c r="D17" s="1">
        <v>2003</v>
      </c>
      <c r="E17" s="10">
        <f t="shared" si="0"/>
        <v>37695</v>
      </c>
      <c r="F17" s="1">
        <f t="shared" si="1"/>
        <v>2003.2</v>
      </c>
      <c r="G17" s="15">
        <f>('Trust Fund Data'!J9-'Trust Fund Data'!J8)/'Trust Fund Data'!J8</f>
        <v>0.32367631446651407</v>
      </c>
      <c r="I17" s="1" t="str">
        <f>'Trust Fund Data'!A15</f>
        <v>FY09</v>
      </c>
      <c r="J17" s="20">
        <f>'Trust Fund Data'!N15+'Trust Fund Data'!O15</f>
        <v>25136225</v>
      </c>
      <c r="K17" s="23">
        <v>252335</v>
      </c>
      <c r="L17" s="15">
        <f t="shared" si="4"/>
        <v>9.2988147885113403E-3</v>
      </c>
      <c r="M17" s="1" t="str">
        <f t="shared" si="3"/>
        <v>Jul '08 - Jun '09</v>
      </c>
      <c r="N17" s="10">
        <f t="shared" si="5"/>
        <v>39767</v>
      </c>
      <c r="V17" s="1">
        <v>2015</v>
      </c>
      <c r="W17" s="1">
        <v>2.2999999999999998</v>
      </c>
    </row>
    <row r="18" spans="2:26" x14ac:dyDescent="0.25">
      <c r="B18" s="1" t="s">
        <v>3</v>
      </c>
      <c r="C18" s="1">
        <v>2003</v>
      </c>
      <c r="D18" s="1">
        <v>2003</v>
      </c>
      <c r="E18" s="10">
        <f t="shared" si="0"/>
        <v>37726</v>
      </c>
      <c r="F18" s="1">
        <f t="shared" si="1"/>
        <v>2003.2849315068493</v>
      </c>
      <c r="G18" s="15">
        <f>('Trust Fund Data'!K9-'Trust Fund Data'!K8)/'Trust Fund Data'!K8</f>
        <v>0.80739507213650974</v>
      </c>
      <c r="I18" s="1" t="str">
        <f>'Trust Fund Data'!A16</f>
        <v>FY10</v>
      </c>
      <c r="J18" s="20">
        <f>'Trust Fund Data'!N16+'Trust Fund Data'!O16</f>
        <v>26289350</v>
      </c>
      <c r="K18" s="23">
        <v>199379.00000000003</v>
      </c>
      <c r="L18" s="15">
        <f t="shared" si="4"/>
        <v>7.9319388651239407E-3</v>
      </c>
      <c r="M18" s="1" t="str">
        <f t="shared" si="3"/>
        <v>Jul '09 - Jun '10</v>
      </c>
      <c r="N18" s="10">
        <f t="shared" si="5"/>
        <v>40132</v>
      </c>
      <c r="V18" s="1">
        <v>2016</v>
      </c>
      <c r="W18" s="1">
        <v>2.4</v>
      </c>
    </row>
    <row r="19" spans="2:26" x14ac:dyDescent="0.25">
      <c r="B19" s="1" t="s">
        <v>4</v>
      </c>
      <c r="C19" s="1">
        <v>2003</v>
      </c>
      <c r="D19" s="1">
        <v>2003</v>
      </c>
      <c r="E19" s="10">
        <f t="shared" si="0"/>
        <v>37756</v>
      </c>
      <c r="F19" s="1">
        <f t="shared" si="1"/>
        <v>2003.3671232876711</v>
      </c>
      <c r="G19" s="15">
        <f>('Trust Fund Data'!L9-'Trust Fund Data'!L8)/'Trust Fund Data'!L8</f>
        <v>0.32326448864122476</v>
      </c>
      <c r="I19" s="1" t="str">
        <f>'Trust Fund Data'!A17</f>
        <v>FY11</v>
      </c>
      <c r="J19" s="20">
        <f>'Trust Fund Data'!N17+'Trust Fund Data'!O17</f>
        <v>26637700</v>
      </c>
      <c r="K19" s="23">
        <v>198435</v>
      </c>
      <c r="L19" s="15">
        <f t="shared" si="4"/>
        <v>7.548113589723595E-3</v>
      </c>
      <c r="M19" s="1" t="str">
        <f t="shared" si="3"/>
        <v>Jul '10 - Jun '11</v>
      </c>
      <c r="N19" s="10">
        <f t="shared" si="5"/>
        <v>40497</v>
      </c>
      <c r="V19" s="1">
        <v>2017</v>
      </c>
      <c r="W19" s="1">
        <v>2.5</v>
      </c>
    </row>
    <row r="20" spans="2:26" x14ac:dyDescent="0.25">
      <c r="B20" s="12" t="s">
        <v>5</v>
      </c>
      <c r="C20" s="12">
        <v>2003</v>
      </c>
      <c r="D20" s="12">
        <v>2003</v>
      </c>
      <c r="E20" s="13">
        <f t="shared" si="0"/>
        <v>37787</v>
      </c>
      <c r="F20" s="12">
        <f t="shared" si="1"/>
        <v>2003.4520547945206</v>
      </c>
      <c r="G20" s="16">
        <f>('Trust Fund Data'!M9-'Trust Fund Data'!M8)/'Trust Fund Data'!M8</f>
        <v>0.35128067706355509</v>
      </c>
      <c r="I20" s="1" t="str">
        <f>'Trust Fund Data'!A18</f>
        <v>FY12</v>
      </c>
      <c r="J20" s="20">
        <f>'Trust Fund Data'!N18+'Trust Fund Data'!O18</f>
        <v>27363150</v>
      </c>
      <c r="K20" s="23">
        <v>201065</v>
      </c>
      <c r="L20" s="15">
        <f t="shared" si="4"/>
        <v>7.5481366634506733E-3</v>
      </c>
      <c r="M20" s="1" t="str">
        <f t="shared" si="3"/>
        <v>Jul '11 - Jun '12</v>
      </c>
      <c r="N20" s="10">
        <f t="shared" si="5"/>
        <v>40862</v>
      </c>
      <c r="V20" s="1">
        <v>2018</v>
      </c>
      <c r="W20" s="1">
        <v>2.6</v>
      </c>
    </row>
    <row r="21" spans="2:26" x14ac:dyDescent="0.25">
      <c r="B21" s="1" t="s">
        <v>6</v>
      </c>
      <c r="C21" s="1">
        <v>2004</v>
      </c>
      <c r="D21" s="1">
        <f>D9+1</f>
        <v>2003</v>
      </c>
      <c r="E21" s="10">
        <f t="shared" ref="E21:E77" si="6">DATEVALUE("15-"&amp;B21&amp; " " &amp; TEXT(D21,"0"))</f>
        <v>37817</v>
      </c>
      <c r="F21" s="1">
        <f t="shared" ref="F21:F77" si="7">YEAR(E21)+(E21-DATEVALUE("1-Jan-" &amp; TEXT(YEAR(E21),"0")))/365</f>
        <v>2003.5342465753424</v>
      </c>
      <c r="I21" s="1" t="str">
        <f>'Trust Fund Data'!A19</f>
        <v>FY13</v>
      </c>
      <c r="J21" s="20">
        <f>'Trust Fund Data'!N19+'Trust Fund Data'!O19</f>
        <v>55598030</v>
      </c>
      <c r="K21" s="23">
        <v>394391.00000000006</v>
      </c>
      <c r="L21" s="15">
        <f t="shared" si="4"/>
        <v>1.441321631464214E-2</v>
      </c>
      <c r="M21" s="1" t="str">
        <f t="shared" si="3"/>
        <v>Jul '12 - Jun '13</v>
      </c>
      <c r="N21" s="10">
        <f t="shared" si="5"/>
        <v>41228</v>
      </c>
      <c r="V21" s="1">
        <v>2019</v>
      </c>
      <c r="W21" s="1">
        <v>2.7</v>
      </c>
    </row>
    <row r="22" spans="2:26" x14ac:dyDescent="0.25">
      <c r="B22" s="1" t="s">
        <v>7</v>
      </c>
      <c r="C22" s="1">
        <v>2004</v>
      </c>
      <c r="D22" s="1">
        <f t="shared" ref="D22:D85" si="8">D10+1</f>
        <v>2003</v>
      </c>
      <c r="E22" s="10">
        <f t="shared" si="6"/>
        <v>37848</v>
      </c>
      <c r="F22" s="1">
        <f t="shared" si="7"/>
        <v>2003.6191780821919</v>
      </c>
      <c r="G22" s="15">
        <f>('Trust Fund Data'!C10-'Trust Fund Data'!C9)/'Trust Fund Data'!C9</f>
        <v>0.69690340853104049</v>
      </c>
      <c r="H22" s="15"/>
      <c r="I22" s="1" t="str">
        <f>'Trust Fund Data'!A20</f>
        <v>FY14</v>
      </c>
      <c r="J22" s="20">
        <f>'Trust Fund Data'!N20+'Trust Fund Data'!O20</f>
        <v>35170610</v>
      </c>
      <c r="K22" s="23">
        <v>244906.99999999997</v>
      </c>
      <c r="L22" s="15">
        <f t="shared" si="4"/>
        <v>4.4049582332323636E-3</v>
      </c>
      <c r="M22" s="1" t="str">
        <f t="shared" si="3"/>
        <v>Jul '13 - Jun '14</v>
      </c>
      <c r="N22" s="10">
        <f t="shared" si="5"/>
        <v>41593</v>
      </c>
      <c r="O22" s="15"/>
      <c r="V22" s="1">
        <v>2020</v>
      </c>
      <c r="W22" s="1">
        <v>2.8</v>
      </c>
    </row>
    <row r="23" spans="2:26" x14ac:dyDescent="0.25">
      <c r="B23" s="1" t="s">
        <v>8</v>
      </c>
      <c r="C23" s="1">
        <v>2004</v>
      </c>
      <c r="D23" s="1">
        <f t="shared" si="8"/>
        <v>2003</v>
      </c>
      <c r="E23" s="10">
        <f t="shared" si="6"/>
        <v>37879</v>
      </c>
      <c r="F23" s="1">
        <f t="shared" si="7"/>
        <v>2003.7041095890411</v>
      </c>
      <c r="G23" s="15">
        <f>('Trust Fund Data'!D10-'Trust Fund Data'!D9)/'Trust Fund Data'!D9</f>
        <v>0.38305422669129957</v>
      </c>
      <c r="I23" s="1" t="str">
        <f>'Trust Fund Data'!A21</f>
        <v>FY15</v>
      </c>
      <c r="J23" s="20">
        <f>'Trust Fund Data'!N21+'Trust Fund Data'!O21</f>
        <v>33608330</v>
      </c>
      <c r="K23" s="23">
        <v>253945.99999999997</v>
      </c>
      <c r="L23" s="15">
        <f t="shared" si="4"/>
        <v>7.2204036267781531E-3</v>
      </c>
      <c r="M23" s="1" t="str">
        <f t="shared" si="3"/>
        <v>Jul '14 - Jun '15</v>
      </c>
      <c r="N23" s="10">
        <f t="shared" si="5"/>
        <v>41958</v>
      </c>
      <c r="V23" s="1">
        <v>2021</v>
      </c>
      <c r="W23" s="1">
        <v>2.9</v>
      </c>
    </row>
    <row r="24" spans="2:26" x14ac:dyDescent="0.25">
      <c r="B24" s="1" t="s">
        <v>9</v>
      </c>
      <c r="C24" s="1">
        <v>2004</v>
      </c>
      <c r="D24" s="1">
        <f t="shared" si="8"/>
        <v>2003</v>
      </c>
      <c r="E24" s="10">
        <f t="shared" si="6"/>
        <v>37909</v>
      </c>
      <c r="F24" s="1">
        <f t="shared" si="7"/>
        <v>2003.7863013698629</v>
      </c>
      <c r="G24" s="15">
        <f>('Trust Fund Data'!E10-'Trust Fund Data'!E9)/'Trust Fund Data'!E9</f>
        <v>0.42719018096871469</v>
      </c>
      <c r="I24" s="1" t="str">
        <f>'Trust Fund Data'!A22</f>
        <v>FY16</v>
      </c>
      <c r="J24" s="20">
        <f>'Trust Fund Data'!N22+'Trust Fund Data'!O22</f>
        <v>25509150</v>
      </c>
      <c r="K24" s="23">
        <v>183340.99999999997</v>
      </c>
      <c r="L24" s="15">
        <f t="shared" si="4"/>
        <v>5.4552249397693958E-3</v>
      </c>
      <c r="M24" s="1" t="str">
        <f t="shared" si="3"/>
        <v>Jul '15 - Jun '16</v>
      </c>
      <c r="N24" s="10">
        <f t="shared" si="5"/>
        <v>42323</v>
      </c>
      <c r="V24" s="1">
        <v>2022</v>
      </c>
      <c r="W24" s="1">
        <v>3</v>
      </c>
      <c r="Y24" s="1"/>
      <c r="Z24" s="1"/>
    </row>
    <row r="25" spans="2:26" x14ac:dyDescent="0.25">
      <c r="B25" s="1" t="s">
        <v>10</v>
      </c>
      <c r="C25" s="1">
        <v>2004</v>
      </c>
      <c r="D25" s="1">
        <f t="shared" si="8"/>
        <v>2003</v>
      </c>
      <c r="E25" s="10">
        <f t="shared" si="6"/>
        <v>37940</v>
      </c>
      <c r="F25" s="1">
        <f t="shared" si="7"/>
        <v>2003.8712328767124</v>
      </c>
      <c r="G25" s="15">
        <f>('Trust Fund Data'!F10-'Trust Fund Data'!F9)/'Trust Fund Data'!F9</f>
        <v>0.13779151896128378</v>
      </c>
      <c r="I25" s="1" t="str">
        <f>'Trust Fund Data'!A23</f>
        <v>FY17</v>
      </c>
      <c r="J25" s="20">
        <f>'Trust Fund Data'!N23+'Trust Fund Data'!O23</f>
        <v>26675500</v>
      </c>
      <c r="K25" s="23">
        <v>161963</v>
      </c>
      <c r="L25" s="15">
        <f t="shared" si="4"/>
        <v>6.3492119494377511E-3</v>
      </c>
      <c r="M25" s="1" t="str">
        <f t="shared" si="3"/>
        <v>Jul '16 - Jun '17</v>
      </c>
      <c r="N25" s="10">
        <f t="shared" si="5"/>
        <v>42689</v>
      </c>
      <c r="V25" s="1">
        <v>2023</v>
      </c>
      <c r="W25" s="1">
        <v>3.1</v>
      </c>
      <c r="Y25" s="1"/>
      <c r="Z25" s="1"/>
    </row>
    <row r="26" spans="2:26" x14ac:dyDescent="0.25">
      <c r="B26" s="1" t="s">
        <v>11</v>
      </c>
      <c r="C26" s="1">
        <v>2004</v>
      </c>
      <c r="D26" s="1">
        <f t="shared" si="8"/>
        <v>2003</v>
      </c>
      <c r="E26" s="10">
        <f t="shared" si="6"/>
        <v>37970</v>
      </c>
      <c r="F26" s="1">
        <f t="shared" si="7"/>
        <v>2003.9534246575342</v>
      </c>
      <c r="G26" s="15">
        <f>('Trust Fund Data'!G10-'Trust Fund Data'!G9)/'Trust Fund Data'!G9</f>
        <v>-9.6075370908498048E-2</v>
      </c>
      <c r="I26" s="1" t="str">
        <f>'Trust Fund Data'!A24</f>
        <v>FY18</v>
      </c>
      <c r="J26" s="20">
        <f>'Trust Fund Data'!N24+'Trust Fund Data'!O24</f>
        <v>33793880</v>
      </c>
      <c r="K26" s="23">
        <v>197460</v>
      </c>
      <c r="L26" s="15">
        <f t="shared" si="4"/>
        <v>7.4022979887912125E-3</v>
      </c>
      <c r="M26" s="1" t="str">
        <f t="shared" si="3"/>
        <v>Jul '17 - Jun '18</v>
      </c>
      <c r="N26" s="10">
        <f t="shared" si="5"/>
        <v>43054</v>
      </c>
      <c r="V26" s="1">
        <v>2024</v>
      </c>
      <c r="W26" s="1">
        <v>3.2</v>
      </c>
      <c r="Y26" s="1"/>
      <c r="Z26" s="1"/>
    </row>
    <row r="27" spans="2:26" x14ac:dyDescent="0.25">
      <c r="B27" s="1" t="s">
        <v>0</v>
      </c>
      <c r="C27" s="1">
        <v>2004</v>
      </c>
      <c r="D27" s="1">
        <f t="shared" si="8"/>
        <v>2004</v>
      </c>
      <c r="E27" s="10">
        <f t="shared" si="6"/>
        <v>38001</v>
      </c>
      <c r="F27" s="1">
        <f t="shared" si="7"/>
        <v>2004.0383561643835</v>
      </c>
      <c r="G27" s="15">
        <f>('Trust Fund Data'!H10-'Trust Fund Data'!H9)/'Trust Fund Data'!H9</f>
        <v>-0.12066966465131999</v>
      </c>
      <c r="I27" s="1" t="str">
        <f>'Trust Fund Data'!A25</f>
        <v>FY19</v>
      </c>
      <c r="J27" s="20">
        <f>'Trust Fund Data'!N25+'Trust Fund Data'!O25</f>
        <v>43173800</v>
      </c>
      <c r="K27" s="23">
        <v>262401</v>
      </c>
      <c r="L27" s="15">
        <f t="shared" si="4"/>
        <v>7.7647491202549098E-3</v>
      </c>
      <c r="M27" s="1" t="str">
        <f t="shared" si="3"/>
        <v>Jul '18 - Jun '19</v>
      </c>
      <c r="N27" s="10">
        <f t="shared" si="5"/>
        <v>43419</v>
      </c>
      <c r="V27" s="1">
        <v>2025</v>
      </c>
      <c r="W27" s="1">
        <v>3.3</v>
      </c>
    </row>
    <row r="28" spans="2:26" x14ac:dyDescent="0.25">
      <c r="B28" s="1" t="s">
        <v>1</v>
      </c>
      <c r="C28" s="1">
        <v>2004</v>
      </c>
      <c r="D28" s="1">
        <f t="shared" si="8"/>
        <v>2004</v>
      </c>
      <c r="E28" s="10">
        <f t="shared" si="6"/>
        <v>38032</v>
      </c>
      <c r="F28" s="1">
        <f t="shared" si="7"/>
        <v>2004.1232876712329</v>
      </c>
      <c r="G28" s="15">
        <f>('Trust Fund Data'!I10-'Trust Fund Data'!I9)/'Trust Fund Data'!I9</f>
        <v>-0.28343850991111119</v>
      </c>
      <c r="I28" s="1" t="str">
        <f>'Trust Fund Data'!A27</f>
        <v>FY21</v>
      </c>
      <c r="J28" s="20">
        <f>'Trust Fund Data'!N27+'Trust Fund Data'!O27</f>
        <v>92211889</v>
      </c>
      <c r="K28" s="23">
        <v>328070</v>
      </c>
      <c r="L28" s="15">
        <f t="shared" si="4"/>
        <v>7.5988215074883382E-3</v>
      </c>
      <c r="M28" s="1" t="str">
        <f t="shared" si="3"/>
        <v>Jul '19 - Jun '21</v>
      </c>
      <c r="N28" s="10">
        <f t="shared" si="5"/>
        <v>43784</v>
      </c>
      <c r="V28" s="1">
        <v>2026</v>
      </c>
      <c r="W28" s="1">
        <v>3.4</v>
      </c>
    </row>
    <row r="29" spans="2:26" x14ac:dyDescent="0.25">
      <c r="B29" s="1" t="s">
        <v>2</v>
      </c>
      <c r="C29" s="1">
        <v>2004</v>
      </c>
      <c r="D29" s="1">
        <f t="shared" si="8"/>
        <v>2004</v>
      </c>
      <c r="E29" s="10">
        <f t="shared" si="6"/>
        <v>38061</v>
      </c>
      <c r="F29" s="1">
        <f t="shared" si="7"/>
        <v>2004.2027397260274</v>
      </c>
      <c r="G29" s="15">
        <f>('Trust Fund Data'!J10-'Trust Fund Data'!J9)/'Trust Fund Data'!J9</f>
        <v>-0.33389638646992237</v>
      </c>
      <c r="I29" s="1" t="str">
        <f>'Trust Fund Data'!A28</f>
        <v>FY22</v>
      </c>
      <c r="J29" s="20">
        <f>'Trust Fund Data'!N28+'Trust Fund Data'!O28</f>
        <v>90650181</v>
      </c>
      <c r="K29" s="23">
        <v>524218.99999999994</v>
      </c>
      <c r="L29" s="15">
        <f t="shared" si="4"/>
        <v>5.6849393899738891E-3</v>
      </c>
      <c r="M29" s="1" t="str">
        <f t="shared" si="3"/>
        <v>Jul '21 - Jun '22</v>
      </c>
      <c r="N29" s="10">
        <f t="shared" si="5"/>
        <v>44515</v>
      </c>
    </row>
    <row r="30" spans="2:26" x14ac:dyDescent="0.25">
      <c r="B30" s="1" t="s">
        <v>3</v>
      </c>
      <c r="C30" s="1">
        <v>2004</v>
      </c>
      <c r="D30" s="1">
        <f t="shared" si="8"/>
        <v>2004</v>
      </c>
      <c r="E30" s="10">
        <f t="shared" si="6"/>
        <v>38092</v>
      </c>
      <c r="F30" s="1">
        <f t="shared" si="7"/>
        <v>2004.2876712328766</v>
      </c>
      <c r="G30" s="15">
        <f>('Trust Fund Data'!K10-'Trust Fund Data'!K9)/'Trust Fund Data'!K9</f>
        <v>-0.4149718202283193</v>
      </c>
      <c r="I30" s="1" t="str">
        <f>'Trust Fund Data'!A29</f>
        <v>FY23</v>
      </c>
      <c r="J30" s="20">
        <f>'Trust Fund Data'!N29+'Trust Fund Data'!O29</f>
        <v>49158000</v>
      </c>
      <c r="K30" s="23">
        <v>483508</v>
      </c>
      <c r="L30" s="15">
        <f t="shared" si="4"/>
        <v>5.3337786495980628E-3</v>
      </c>
      <c r="M30" s="1" t="str">
        <f t="shared" si="3"/>
        <v>Jul '22 - Jun '23</v>
      </c>
      <c r="N30" s="10">
        <f t="shared" si="5"/>
        <v>44880</v>
      </c>
    </row>
    <row r="31" spans="2:26" x14ac:dyDescent="0.25">
      <c r="B31" s="1" t="s">
        <v>4</v>
      </c>
      <c r="C31" s="1">
        <v>2004</v>
      </c>
      <c r="D31" s="1">
        <f t="shared" si="8"/>
        <v>2004</v>
      </c>
      <c r="E31" s="10">
        <f t="shared" si="6"/>
        <v>38122</v>
      </c>
      <c r="F31" s="1">
        <f t="shared" si="7"/>
        <v>2004.3698630136987</v>
      </c>
      <c r="G31" s="15">
        <f>('Trust Fund Data'!L10-'Trust Fund Data'!L9)/'Trust Fund Data'!L9</f>
        <v>-0.15138529533842987</v>
      </c>
      <c r="I31" s="1" t="str">
        <f>'Trust Fund Data'!A30</f>
        <v>FY24</v>
      </c>
      <c r="J31" s="20">
        <f>'Trust Fund Data'!N30+'Trust Fund Data'!O30</f>
        <v>42809979</v>
      </c>
      <c r="K31" s="23">
        <f>[1]FY24!$Z$12</f>
        <v>289610</v>
      </c>
      <c r="L31" s="15">
        <f t="shared" si="4"/>
        <v>5.8914113674274791E-3</v>
      </c>
      <c r="M31" s="1" t="str">
        <f t="shared" si="3"/>
        <v>Jul '23 - Jun '24</v>
      </c>
      <c r="N31" s="10">
        <f t="shared" si="5"/>
        <v>45245</v>
      </c>
    </row>
    <row r="32" spans="2:26" x14ac:dyDescent="0.25">
      <c r="B32" s="12" t="s">
        <v>5</v>
      </c>
      <c r="C32" s="12">
        <v>2004</v>
      </c>
      <c r="D32" s="12">
        <f t="shared" si="8"/>
        <v>2004</v>
      </c>
      <c r="E32" s="13">
        <f t="shared" si="6"/>
        <v>38153</v>
      </c>
      <c r="F32" s="12">
        <f t="shared" si="7"/>
        <v>2004.4547945205479</v>
      </c>
      <c r="G32" s="16">
        <f>('Trust Fund Data'!M10-'Trust Fund Data'!M9)/'Trust Fund Data'!M9</f>
        <v>-0.20647837394034732</v>
      </c>
      <c r="I32" s="1" t="str">
        <f>'Trust Fund Data'!A31</f>
        <v>FY25</v>
      </c>
      <c r="J32" s="20">
        <f>'Trust Fund Data'!N31+'Trust Fund Data'!O31</f>
        <v>49151825</v>
      </c>
      <c r="K32" s="23">
        <v>266397</v>
      </c>
      <c r="L32" s="15">
        <f t="shared" si="4"/>
        <v>6.2227781050768561E-3</v>
      </c>
      <c r="M32" s="1" t="str">
        <f t="shared" si="3"/>
        <v>Jul '24 - Jun '25</v>
      </c>
      <c r="N32" s="10">
        <f t="shared" si="5"/>
        <v>45611</v>
      </c>
    </row>
    <row r="33" spans="2:15" x14ac:dyDescent="0.25">
      <c r="B33" s="1" t="s">
        <v>6</v>
      </c>
      <c r="C33" s="1">
        <f>C21+1</f>
        <v>2005</v>
      </c>
      <c r="D33" s="1">
        <f t="shared" si="8"/>
        <v>2004</v>
      </c>
      <c r="E33" s="10">
        <f t="shared" si="6"/>
        <v>38183</v>
      </c>
      <c r="F33" s="1">
        <f t="shared" si="7"/>
        <v>2004.5369863013698</v>
      </c>
      <c r="H33" s="15"/>
      <c r="I33" s="1" t="str">
        <f>'Trust Fund Data'!A32</f>
        <v>FY26</v>
      </c>
      <c r="J33" s="20"/>
      <c r="K33" s="23"/>
      <c r="L33" s="15"/>
      <c r="M33" s="1" t="str">
        <f t="shared" si="3"/>
        <v>Jul '25 - Jun '26</v>
      </c>
      <c r="N33" s="10">
        <f>DATEVALUE("15 Nov 20" &amp; MID(I32,3,2))</f>
        <v>45976</v>
      </c>
      <c r="O33" s="15"/>
    </row>
    <row r="34" spans="2:15" x14ac:dyDescent="0.25">
      <c r="B34" s="1" t="s">
        <v>7</v>
      </c>
      <c r="C34" s="1">
        <f t="shared" ref="C34:D97" si="9">C22+1</f>
        <v>2005</v>
      </c>
      <c r="D34" s="1">
        <f t="shared" si="8"/>
        <v>2004</v>
      </c>
      <c r="E34" s="10">
        <f t="shared" si="6"/>
        <v>38214</v>
      </c>
      <c r="F34" s="1">
        <f t="shared" si="7"/>
        <v>2004.6219178082192</v>
      </c>
      <c r="G34" s="9">
        <f>('Trust Fund Data'!C11-'Trust Fund Data'!C10)/'Trust Fund Data'!C10</f>
        <v>-0.40746430852696458</v>
      </c>
      <c r="H34" s="9"/>
      <c r="I34" s="1"/>
      <c r="J34" s="20"/>
      <c r="K34" s="9"/>
      <c r="L34" s="15"/>
      <c r="M34" s="15"/>
      <c r="N34" s="15"/>
    </row>
    <row r="35" spans="2:15" x14ac:dyDescent="0.25">
      <c r="B35" s="1" t="s">
        <v>8</v>
      </c>
      <c r="C35" s="1">
        <f t="shared" si="9"/>
        <v>2005</v>
      </c>
      <c r="D35" s="1">
        <f t="shared" si="8"/>
        <v>2004</v>
      </c>
      <c r="E35" s="10">
        <f t="shared" si="6"/>
        <v>38245</v>
      </c>
      <c r="F35" s="1">
        <f t="shared" si="7"/>
        <v>2004.7068493150684</v>
      </c>
      <c r="G35" s="9">
        <f>('Trust Fund Data'!D11-'Trust Fund Data'!D10)/'Trust Fund Data'!D10</f>
        <v>-0.31221443121278597</v>
      </c>
      <c r="H35" s="9"/>
    </row>
    <row r="36" spans="2:15" x14ac:dyDescent="0.25">
      <c r="B36" s="1" t="s">
        <v>9</v>
      </c>
      <c r="C36" s="1">
        <f t="shared" si="9"/>
        <v>2005</v>
      </c>
      <c r="D36" s="1">
        <f t="shared" si="8"/>
        <v>2004</v>
      </c>
      <c r="E36" s="10">
        <f t="shared" si="6"/>
        <v>38275</v>
      </c>
      <c r="F36" s="1">
        <f t="shared" si="7"/>
        <v>2004.7890410958903</v>
      </c>
      <c r="G36" s="9">
        <f>('Trust Fund Data'!E11-'Trust Fund Data'!E10)/'Trust Fund Data'!E10</f>
        <v>-0.3847086720342201</v>
      </c>
      <c r="H36" s="9"/>
    </row>
    <row r="37" spans="2:15" x14ac:dyDescent="0.25">
      <c r="B37" s="1" t="s">
        <v>10</v>
      </c>
      <c r="C37" s="1">
        <f t="shared" si="9"/>
        <v>2005</v>
      </c>
      <c r="D37" s="1">
        <f t="shared" si="8"/>
        <v>2004</v>
      </c>
      <c r="E37" s="10">
        <f t="shared" si="6"/>
        <v>38306</v>
      </c>
      <c r="F37" s="1">
        <f t="shared" si="7"/>
        <v>2004.8739726027397</v>
      </c>
      <c r="G37" s="9">
        <f>('Trust Fund Data'!F11-'Trust Fund Data'!F10)/'Trust Fund Data'!F10</f>
        <v>-0.37615394368493188</v>
      </c>
      <c r="H37" s="9"/>
    </row>
    <row r="38" spans="2:15" x14ac:dyDescent="0.25">
      <c r="B38" s="1" t="s">
        <v>11</v>
      </c>
      <c r="C38" s="1">
        <f t="shared" si="9"/>
        <v>2005</v>
      </c>
      <c r="D38" s="1">
        <f t="shared" si="8"/>
        <v>2004</v>
      </c>
      <c r="E38" s="10">
        <f t="shared" si="6"/>
        <v>38336</v>
      </c>
      <c r="F38" s="1">
        <f t="shared" si="7"/>
        <v>2004.9561643835616</v>
      </c>
      <c r="G38" s="9">
        <f>('Trust Fund Data'!G11-'Trust Fund Data'!G10)/'Trust Fund Data'!G10</f>
        <v>-0.16098537846888367</v>
      </c>
      <c r="H38" s="9"/>
    </row>
    <row r="39" spans="2:15" x14ac:dyDescent="0.25">
      <c r="B39" s="1" t="s">
        <v>0</v>
      </c>
      <c r="C39" s="1">
        <f t="shared" si="9"/>
        <v>2005</v>
      </c>
      <c r="D39" s="1">
        <f t="shared" si="8"/>
        <v>2005</v>
      </c>
      <c r="E39" s="10">
        <f t="shared" si="6"/>
        <v>38367</v>
      </c>
      <c r="F39" s="1">
        <f t="shared" si="7"/>
        <v>2005.0383561643835</v>
      </c>
      <c r="G39" s="9">
        <f>('Trust Fund Data'!H11-'Trust Fund Data'!H10)/'Trust Fund Data'!H10</f>
        <v>-0.13052414113401539</v>
      </c>
      <c r="H39" s="9"/>
    </row>
    <row r="40" spans="2:15" x14ac:dyDescent="0.25">
      <c r="B40" s="1" t="s">
        <v>1</v>
      </c>
      <c r="C40" s="1">
        <f t="shared" si="9"/>
        <v>2005</v>
      </c>
      <c r="D40" s="1">
        <f t="shared" si="8"/>
        <v>2005</v>
      </c>
      <c r="E40" s="10">
        <f t="shared" si="6"/>
        <v>38398</v>
      </c>
      <c r="F40" s="1">
        <f t="shared" si="7"/>
        <v>2005.1232876712329</v>
      </c>
      <c r="G40" s="9">
        <f>('Trust Fund Data'!I11-'Trust Fund Data'!I10)/'Trust Fund Data'!I10</f>
        <v>-0.1835233894176525</v>
      </c>
      <c r="H40" s="9"/>
    </row>
    <row r="41" spans="2:15" x14ac:dyDescent="0.25">
      <c r="B41" s="1" t="s">
        <v>2</v>
      </c>
      <c r="C41" s="1">
        <f t="shared" si="9"/>
        <v>2005</v>
      </c>
      <c r="D41" s="1">
        <f t="shared" si="8"/>
        <v>2005</v>
      </c>
      <c r="E41" s="10">
        <f t="shared" si="6"/>
        <v>38426</v>
      </c>
      <c r="F41" s="1">
        <f t="shared" si="7"/>
        <v>2005.2</v>
      </c>
      <c r="G41" s="9">
        <f>('Trust Fund Data'!J11-'Trust Fund Data'!J10)/'Trust Fund Data'!J10</f>
        <v>-0.19635710143033352</v>
      </c>
      <c r="H41" s="9"/>
    </row>
    <row r="42" spans="2:15" x14ac:dyDescent="0.25">
      <c r="B42" s="1" t="s">
        <v>3</v>
      </c>
      <c r="C42" s="1">
        <f t="shared" si="9"/>
        <v>2005</v>
      </c>
      <c r="D42" s="1">
        <f t="shared" si="8"/>
        <v>2005</v>
      </c>
      <c r="E42" s="10">
        <f t="shared" si="6"/>
        <v>38457</v>
      </c>
      <c r="F42" s="1">
        <f t="shared" si="7"/>
        <v>2005.2849315068493</v>
      </c>
      <c r="G42" s="9">
        <f>('Trust Fund Data'!K11-'Trust Fund Data'!K10)/'Trust Fund Data'!K10</f>
        <v>-0.12486916931849718</v>
      </c>
      <c r="H42" s="9"/>
    </row>
    <row r="43" spans="2:15" x14ac:dyDescent="0.25">
      <c r="B43" s="1" t="s">
        <v>4</v>
      </c>
      <c r="C43" s="1">
        <f t="shared" si="9"/>
        <v>2005</v>
      </c>
      <c r="D43" s="1">
        <f t="shared" si="8"/>
        <v>2005</v>
      </c>
      <c r="E43" s="10">
        <f t="shared" si="6"/>
        <v>38487</v>
      </c>
      <c r="F43" s="1">
        <f t="shared" si="7"/>
        <v>2005.3671232876711</v>
      </c>
      <c r="G43" s="9">
        <f>('Trust Fund Data'!L11-'Trust Fund Data'!L10)/'Trust Fund Data'!L10</f>
        <v>-0.2520265946099694</v>
      </c>
      <c r="H43" s="9"/>
    </row>
    <row r="44" spans="2:15" x14ac:dyDescent="0.25">
      <c r="B44" s="12" t="s">
        <v>5</v>
      </c>
      <c r="C44" s="12">
        <f t="shared" si="9"/>
        <v>2005</v>
      </c>
      <c r="D44" s="12">
        <f t="shared" si="8"/>
        <v>2005</v>
      </c>
      <c r="E44" s="13">
        <f t="shared" si="6"/>
        <v>38518</v>
      </c>
      <c r="F44" s="12">
        <f t="shared" si="7"/>
        <v>2005.4520547945206</v>
      </c>
      <c r="G44" s="14">
        <f>('Trust Fund Data'!M11-'Trust Fund Data'!M10)/'Trust Fund Data'!M10</f>
        <v>-0.18633987256663859</v>
      </c>
      <c r="H44" s="9"/>
    </row>
    <row r="45" spans="2:15" x14ac:dyDescent="0.25">
      <c r="B45" s="1" t="s">
        <v>6</v>
      </c>
      <c r="C45" s="1">
        <f t="shared" si="9"/>
        <v>2006</v>
      </c>
      <c r="D45" s="1">
        <f t="shared" si="8"/>
        <v>2005</v>
      </c>
      <c r="E45" s="10">
        <f t="shared" si="6"/>
        <v>38548</v>
      </c>
      <c r="F45" s="1">
        <f t="shared" si="7"/>
        <v>2005.5342465753424</v>
      </c>
    </row>
    <row r="46" spans="2:15" x14ac:dyDescent="0.25">
      <c r="B46" s="1" t="s">
        <v>7</v>
      </c>
      <c r="C46" s="1">
        <f t="shared" si="9"/>
        <v>2006</v>
      </c>
      <c r="D46" s="1">
        <f t="shared" si="8"/>
        <v>2005</v>
      </c>
      <c r="E46" s="10">
        <f t="shared" si="6"/>
        <v>38579</v>
      </c>
      <c r="F46" s="1">
        <f t="shared" si="7"/>
        <v>2005.6191780821919</v>
      </c>
      <c r="G46" s="9">
        <f>('Trust Fund Data'!C12-'Trust Fund Data'!C11)/'Trust Fund Data'!C11</f>
        <v>-0.11253787009088821</v>
      </c>
    </row>
    <row r="47" spans="2:15" x14ac:dyDescent="0.25">
      <c r="B47" s="1" t="s">
        <v>8</v>
      </c>
      <c r="C47" s="1">
        <f t="shared" si="9"/>
        <v>2006</v>
      </c>
      <c r="D47" s="1">
        <f t="shared" si="8"/>
        <v>2005</v>
      </c>
      <c r="E47" s="10">
        <f t="shared" si="6"/>
        <v>38610</v>
      </c>
      <c r="F47" s="1">
        <f t="shared" si="7"/>
        <v>2005.7041095890411</v>
      </c>
      <c r="G47" s="9">
        <f>('Trust Fund Data'!D12-'Trust Fund Data'!D11)/'Trust Fund Data'!D11</f>
        <v>4.2723771044077874E-2</v>
      </c>
    </row>
    <row r="48" spans="2:15" x14ac:dyDescent="0.25">
      <c r="B48" s="1" t="s">
        <v>9</v>
      </c>
      <c r="C48" s="1">
        <f t="shared" si="9"/>
        <v>2006</v>
      </c>
      <c r="D48" s="1">
        <f t="shared" si="8"/>
        <v>2005</v>
      </c>
      <c r="E48" s="10">
        <f t="shared" si="6"/>
        <v>38640</v>
      </c>
      <c r="F48" s="1">
        <f t="shared" si="7"/>
        <v>2005.7863013698629</v>
      </c>
      <c r="G48" s="9">
        <f>('Trust Fund Data'!E12-'Trust Fund Data'!E11)/'Trust Fund Data'!E11</f>
        <v>1.9288048714444943E-2</v>
      </c>
    </row>
    <row r="49" spans="2:7" x14ac:dyDescent="0.25">
      <c r="B49" s="1" t="s">
        <v>10</v>
      </c>
      <c r="C49" s="1">
        <f t="shared" si="9"/>
        <v>2006</v>
      </c>
      <c r="D49" s="1">
        <f t="shared" si="8"/>
        <v>2005</v>
      </c>
      <c r="E49" s="10">
        <f t="shared" si="6"/>
        <v>38671</v>
      </c>
      <c r="F49" s="1">
        <f t="shared" si="7"/>
        <v>2005.8712328767124</v>
      </c>
      <c r="G49" s="9">
        <f>('Trust Fund Data'!F12-'Trust Fund Data'!F11)/'Trust Fund Data'!F11</f>
        <v>1.3376734192855311E-2</v>
      </c>
    </row>
    <row r="50" spans="2:7" x14ac:dyDescent="0.25">
      <c r="B50" s="1" t="s">
        <v>11</v>
      </c>
      <c r="C50" s="1">
        <f t="shared" si="9"/>
        <v>2006</v>
      </c>
      <c r="D50" s="1">
        <f t="shared" si="8"/>
        <v>2005</v>
      </c>
      <c r="E50" s="10">
        <f t="shared" si="6"/>
        <v>38701</v>
      </c>
      <c r="F50" s="1">
        <f t="shared" si="7"/>
        <v>2005.9534246575342</v>
      </c>
      <c r="G50" s="9">
        <f>('Trust Fund Data'!G12-'Trust Fund Data'!G11)/'Trust Fund Data'!G11</f>
        <v>-2.7358457759413757E-2</v>
      </c>
    </row>
    <row r="51" spans="2:7" x14ac:dyDescent="0.25">
      <c r="B51" s="1" t="s">
        <v>0</v>
      </c>
      <c r="C51" s="1">
        <f t="shared" si="9"/>
        <v>2006</v>
      </c>
      <c r="D51" s="1">
        <f t="shared" si="8"/>
        <v>2006</v>
      </c>
      <c r="E51" s="10">
        <f t="shared" si="6"/>
        <v>38732</v>
      </c>
      <c r="F51" s="1">
        <f t="shared" si="7"/>
        <v>2006.0383561643835</v>
      </c>
      <c r="G51" s="9">
        <f>('Trust Fund Data'!H12-'Trust Fund Data'!H11)/'Trust Fund Data'!H11</f>
        <v>-7.0968534151957016E-2</v>
      </c>
    </row>
    <row r="52" spans="2:7" x14ac:dyDescent="0.25">
      <c r="B52" s="1" t="s">
        <v>1</v>
      </c>
      <c r="C52" s="1">
        <f t="shared" si="9"/>
        <v>2006</v>
      </c>
      <c r="D52" s="1">
        <f t="shared" si="8"/>
        <v>2006</v>
      </c>
      <c r="E52" s="10">
        <f t="shared" si="6"/>
        <v>38763</v>
      </c>
      <c r="F52" s="1">
        <f t="shared" si="7"/>
        <v>2006.1232876712329</v>
      </c>
      <c r="G52" s="9">
        <f>('Trust Fund Data'!I12-'Trust Fund Data'!I11)/'Trust Fund Data'!I11</f>
        <v>5.5029511871003403E-3</v>
      </c>
    </row>
    <row r="53" spans="2:7" x14ac:dyDescent="0.25">
      <c r="B53" s="1" t="s">
        <v>2</v>
      </c>
      <c r="C53" s="1">
        <f t="shared" si="9"/>
        <v>2006</v>
      </c>
      <c r="D53" s="1">
        <f t="shared" si="8"/>
        <v>2006</v>
      </c>
      <c r="E53" s="10">
        <f t="shared" si="6"/>
        <v>38791</v>
      </c>
      <c r="F53" s="1">
        <f t="shared" si="7"/>
        <v>2006.2</v>
      </c>
      <c r="G53" s="9">
        <f>('Trust Fund Data'!J12-'Trust Fund Data'!J11)/'Trust Fund Data'!J11</f>
        <v>-5.6490084077073295E-2</v>
      </c>
    </row>
    <row r="54" spans="2:7" x14ac:dyDescent="0.25">
      <c r="B54" s="1" t="s">
        <v>3</v>
      </c>
      <c r="C54" s="1">
        <f t="shared" si="9"/>
        <v>2006</v>
      </c>
      <c r="D54" s="1">
        <f t="shared" si="8"/>
        <v>2006</v>
      </c>
      <c r="E54" s="10">
        <f t="shared" si="6"/>
        <v>38822</v>
      </c>
      <c r="F54" s="1">
        <f t="shared" si="7"/>
        <v>2006.2849315068493</v>
      </c>
      <c r="G54" s="9">
        <f>('Trust Fund Data'!K12-'Trust Fund Data'!K11)/'Trust Fund Data'!K11</f>
        <v>-6.0314465813754339E-2</v>
      </c>
    </row>
    <row r="55" spans="2:7" x14ac:dyDescent="0.25">
      <c r="B55" s="1" t="s">
        <v>4</v>
      </c>
      <c r="C55" s="1">
        <f t="shared" si="9"/>
        <v>2006</v>
      </c>
      <c r="D55" s="1">
        <f t="shared" si="8"/>
        <v>2006</v>
      </c>
      <c r="E55" s="10">
        <f t="shared" si="6"/>
        <v>38852</v>
      </c>
      <c r="F55" s="1">
        <f t="shared" si="7"/>
        <v>2006.3671232876711</v>
      </c>
      <c r="G55" s="9">
        <f>('Trust Fund Data'!L12-'Trust Fund Data'!L11)/'Trust Fund Data'!L11</f>
        <v>-0.13683388506917918</v>
      </c>
    </row>
    <row r="56" spans="2:7" x14ac:dyDescent="0.25">
      <c r="B56" s="12" t="s">
        <v>5</v>
      </c>
      <c r="C56" s="12">
        <f t="shared" si="9"/>
        <v>2006</v>
      </c>
      <c r="D56" s="12">
        <f t="shared" si="8"/>
        <v>2006</v>
      </c>
      <c r="E56" s="13">
        <f t="shared" si="6"/>
        <v>38883</v>
      </c>
      <c r="F56" s="12">
        <f t="shared" si="7"/>
        <v>2006.4520547945206</v>
      </c>
      <c r="G56" s="14">
        <f>('Trust Fund Data'!M12-'Trust Fund Data'!M11)/'Trust Fund Data'!M11</f>
        <v>-2.1092383434694467E-2</v>
      </c>
    </row>
    <row r="57" spans="2:7" x14ac:dyDescent="0.25">
      <c r="B57" s="1" t="s">
        <v>6</v>
      </c>
      <c r="C57" s="1">
        <f t="shared" si="9"/>
        <v>2007</v>
      </c>
      <c r="D57" s="1">
        <f t="shared" si="8"/>
        <v>2006</v>
      </c>
      <c r="E57" s="10">
        <f t="shared" si="6"/>
        <v>38913</v>
      </c>
      <c r="F57" s="1">
        <f t="shared" si="7"/>
        <v>2006.5342465753424</v>
      </c>
    </row>
    <row r="58" spans="2:7" x14ac:dyDescent="0.25">
      <c r="B58" s="1" t="s">
        <v>7</v>
      </c>
      <c r="C58" s="1">
        <f t="shared" si="9"/>
        <v>2007</v>
      </c>
      <c r="D58" s="1">
        <f t="shared" si="8"/>
        <v>2006</v>
      </c>
      <c r="E58" s="10">
        <f t="shared" si="6"/>
        <v>38944</v>
      </c>
      <c r="F58" s="1">
        <f t="shared" si="7"/>
        <v>2006.6191780821919</v>
      </c>
      <c r="G58" s="9">
        <f>('Trust Fund Data'!C13-'Trust Fund Data'!C12)/'Trust Fund Data'!C12</f>
        <v>-0.17750118315191671</v>
      </c>
    </row>
    <row r="59" spans="2:7" x14ac:dyDescent="0.25">
      <c r="B59" s="1" t="s">
        <v>8</v>
      </c>
      <c r="C59" s="1">
        <f t="shared" si="9"/>
        <v>2007</v>
      </c>
      <c r="D59" s="1">
        <f t="shared" si="8"/>
        <v>2006</v>
      </c>
      <c r="E59" s="10">
        <f t="shared" si="6"/>
        <v>38975</v>
      </c>
      <c r="F59" s="1">
        <f t="shared" si="7"/>
        <v>2006.7041095890411</v>
      </c>
      <c r="G59" s="9">
        <f>('Trust Fund Data'!D13-'Trust Fund Data'!D12)/'Trust Fund Data'!D12</f>
        <v>-0.16911392197641184</v>
      </c>
    </row>
    <row r="60" spans="2:7" x14ac:dyDescent="0.25">
      <c r="B60" s="1" t="s">
        <v>9</v>
      </c>
      <c r="C60" s="1">
        <f t="shared" si="9"/>
        <v>2007</v>
      </c>
      <c r="D60" s="1">
        <f t="shared" si="8"/>
        <v>2006</v>
      </c>
      <c r="E60" s="10">
        <f t="shared" si="6"/>
        <v>39005</v>
      </c>
      <c r="F60" s="1">
        <f t="shared" si="7"/>
        <v>2006.7863013698629</v>
      </c>
      <c r="G60" s="9">
        <f>('Trust Fund Data'!E13-'Trust Fund Data'!E12)/'Trust Fund Data'!E12</f>
        <v>-0.2126542942928101</v>
      </c>
    </row>
    <row r="61" spans="2:7" x14ac:dyDescent="0.25">
      <c r="B61" s="1" t="s">
        <v>10</v>
      </c>
      <c r="C61" s="1">
        <f t="shared" si="9"/>
        <v>2007</v>
      </c>
      <c r="D61" s="1">
        <f t="shared" si="8"/>
        <v>2006</v>
      </c>
      <c r="E61" s="10">
        <f t="shared" si="6"/>
        <v>39036</v>
      </c>
      <c r="F61" s="1">
        <f t="shared" si="7"/>
        <v>2006.8712328767124</v>
      </c>
      <c r="G61" s="9">
        <f>('Trust Fund Data'!F13-'Trust Fund Data'!F12)/'Trust Fund Data'!F12</f>
        <v>-0.11394826900119379</v>
      </c>
    </row>
    <row r="62" spans="2:7" x14ac:dyDescent="0.25">
      <c r="B62" s="1" t="s">
        <v>11</v>
      </c>
      <c r="C62" s="1">
        <f t="shared" si="9"/>
        <v>2007</v>
      </c>
      <c r="D62" s="1">
        <f t="shared" si="8"/>
        <v>2006</v>
      </c>
      <c r="E62" s="10">
        <f t="shared" si="6"/>
        <v>39066</v>
      </c>
      <c r="F62" s="1">
        <f t="shared" si="7"/>
        <v>2006.9534246575342</v>
      </c>
      <c r="G62" s="9">
        <f>('Trust Fund Data'!G13-'Trust Fund Data'!G12)/'Trust Fund Data'!G12</f>
        <v>-0.13926510977849285</v>
      </c>
    </row>
    <row r="63" spans="2:7" x14ac:dyDescent="0.25">
      <c r="B63" s="1" t="s">
        <v>0</v>
      </c>
      <c r="C63" s="1">
        <f t="shared" si="9"/>
        <v>2007</v>
      </c>
      <c r="D63" s="1">
        <f t="shared" si="8"/>
        <v>2007</v>
      </c>
      <c r="E63" s="10">
        <f t="shared" si="6"/>
        <v>39097</v>
      </c>
      <c r="F63" s="1">
        <f t="shared" si="7"/>
        <v>2007.0383561643835</v>
      </c>
      <c r="G63" s="9">
        <f>('Trust Fund Data'!H13-'Trust Fund Data'!H12)/'Trust Fund Data'!H12</f>
        <v>-0.12103478812551217</v>
      </c>
    </row>
    <row r="64" spans="2:7" x14ac:dyDescent="0.25">
      <c r="B64" s="1" t="s">
        <v>1</v>
      </c>
      <c r="C64" s="1">
        <f t="shared" si="9"/>
        <v>2007</v>
      </c>
      <c r="D64" s="1">
        <f t="shared" si="8"/>
        <v>2007</v>
      </c>
      <c r="E64" s="10">
        <f t="shared" si="6"/>
        <v>39128</v>
      </c>
      <c r="F64" s="1">
        <f t="shared" si="7"/>
        <v>2007.1232876712329</v>
      </c>
      <c r="G64" s="9">
        <f>('Trust Fund Data'!I13-'Trust Fund Data'!I12)/'Trust Fund Data'!I12</f>
        <v>5.2732746075166287E-3</v>
      </c>
    </row>
    <row r="65" spans="2:7" x14ac:dyDescent="0.25">
      <c r="B65" s="1" t="s">
        <v>2</v>
      </c>
      <c r="C65" s="1">
        <f t="shared" si="9"/>
        <v>2007</v>
      </c>
      <c r="D65" s="1">
        <f t="shared" si="8"/>
        <v>2007</v>
      </c>
      <c r="E65" s="10">
        <f t="shared" si="6"/>
        <v>39156</v>
      </c>
      <c r="F65" s="1">
        <f t="shared" si="7"/>
        <v>2007.2</v>
      </c>
      <c r="G65" s="9">
        <f>('Trust Fund Data'!J13-'Trust Fund Data'!J12)/'Trust Fund Data'!J12</f>
        <v>-3.7158653618260873E-2</v>
      </c>
    </row>
    <row r="66" spans="2:7" x14ac:dyDescent="0.25">
      <c r="B66" s="1" t="s">
        <v>3</v>
      </c>
      <c r="C66" s="1">
        <f t="shared" si="9"/>
        <v>2007</v>
      </c>
      <c r="D66" s="1">
        <f t="shared" si="8"/>
        <v>2007</v>
      </c>
      <c r="E66" s="10">
        <f t="shared" si="6"/>
        <v>39187</v>
      </c>
      <c r="F66" s="1">
        <f t="shared" si="7"/>
        <v>2007.2849315068493</v>
      </c>
      <c r="G66" s="9">
        <f>('Trust Fund Data'!K13-'Trust Fund Data'!K12)/'Trust Fund Data'!K12</f>
        <v>-9.0010860367196896E-2</v>
      </c>
    </row>
    <row r="67" spans="2:7" x14ac:dyDescent="0.25">
      <c r="B67" s="1" t="s">
        <v>4</v>
      </c>
      <c r="C67" s="1">
        <f t="shared" si="9"/>
        <v>2007</v>
      </c>
      <c r="D67" s="1">
        <f t="shared" si="8"/>
        <v>2007</v>
      </c>
      <c r="E67" s="10">
        <f t="shared" si="6"/>
        <v>39217</v>
      </c>
      <c r="F67" s="1">
        <f t="shared" si="7"/>
        <v>2007.3671232876711</v>
      </c>
      <c r="G67" s="9">
        <f>('Trust Fund Data'!L13-'Trust Fund Data'!L12)/'Trust Fund Data'!L12</f>
        <v>4.151850336710932E-2</v>
      </c>
    </row>
    <row r="68" spans="2:7" x14ac:dyDescent="0.25">
      <c r="B68" s="12" t="s">
        <v>5</v>
      </c>
      <c r="C68" s="12">
        <f t="shared" si="9"/>
        <v>2007</v>
      </c>
      <c r="D68" s="12">
        <f t="shared" si="8"/>
        <v>2007</v>
      </c>
      <c r="E68" s="13">
        <f t="shared" si="6"/>
        <v>39248</v>
      </c>
      <c r="F68" s="12">
        <f t="shared" si="7"/>
        <v>2007.4520547945206</v>
      </c>
      <c r="G68" s="14">
        <f>('Trust Fund Data'!M13-'Trust Fund Data'!M12)/'Trust Fund Data'!M12</f>
        <v>-0.145386856511274</v>
      </c>
    </row>
    <row r="69" spans="2:7" x14ac:dyDescent="0.25">
      <c r="B69" s="1" t="s">
        <v>6</v>
      </c>
      <c r="C69" s="1">
        <f t="shared" si="9"/>
        <v>2008</v>
      </c>
      <c r="D69" s="1">
        <f t="shared" si="8"/>
        <v>2007</v>
      </c>
      <c r="E69" s="10">
        <f t="shared" si="6"/>
        <v>39278</v>
      </c>
      <c r="F69" s="1">
        <f t="shared" si="7"/>
        <v>2007.5342465753424</v>
      </c>
    </row>
    <row r="70" spans="2:7" x14ac:dyDescent="0.25">
      <c r="B70" s="1" t="s">
        <v>7</v>
      </c>
      <c r="C70" s="1">
        <f t="shared" si="9"/>
        <v>2008</v>
      </c>
      <c r="D70" s="1">
        <f t="shared" si="8"/>
        <v>2007</v>
      </c>
      <c r="E70" s="10">
        <f t="shared" si="6"/>
        <v>39309</v>
      </c>
      <c r="F70" s="1">
        <f t="shared" si="7"/>
        <v>2007.6191780821919</v>
      </c>
      <c r="G70" s="9">
        <f>('Trust Fund Data'!C14-'Trust Fund Data'!C13)/'Trust Fund Data'!C13</f>
        <v>-1.463418376545412E-2</v>
      </c>
    </row>
    <row r="71" spans="2:7" x14ac:dyDescent="0.25">
      <c r="B71" s="1" t="s">
        <v>8</v>
      </c>
      <c r="C71" s="1">
        <f t="shared" si="9"/>
        <v>2008</v>
      </c>
      <c r="D71" s="1">
        <f t="shared" si="8"/>
        <v>2007</v>
      </c>
      <c r="E71" s="10">
        <f t="shared" si="6"/>
        <v>39340</v>
      </c>
      <c r="F71" s="1">
        <f t="shared" si="7"/>
        <v>2007.7041095890411</v>
      </c>
      <c r="G71" s="9">
        <f>('Trust Fund Data'!D14-'Trust Fund Data'!D13)/'Trust Fund Data'!D13</f>
        <v>-0.11386062135973389</v>
      </c>
    </row>
    <row r="72" spans="2:7" x14ac:dyDescent="0.25">
      <c r="B72" s="1" t="s">
        <v>9</v>
      </c>
      <c r="C72" s="1">
        <f t="shared" si="9"/>
        <v>2008</v>
      </c>
      <c r="D72" s="1">
        <f t="shared" si="8"/>
        <v>2007</v>
      </c>
      <c r="E72" s="10">
        <f t="shared" si="6"/>
        <v>39370</v>
      </c>
      <c r="F72" s="1">
        <f t="shared" si="7"/>
        <v>2007.7863013698629</v>
      </c>
      <c r="G72" s="9">
        <f>('Trust Fund Data'!E14-'Trust Fund Data'!E13)/'Trust Fund Data'!E13</f>
        <v>-0.20459494132740133</v>
      </c>
    </row>
    <row r="73" spans="2:7" x14ac:dyDescent="0.25">
      <c r="B73" s="1" t="s">
        <v>10</v>
      </c>
      <c r="C73" s="1">
        <f t="shared" si="9"/>
        <v>2008</v>
      </c>
      <c r="D73" s="1">
        <f t="shared" si="8"/>
        <v>2007</v>
      </c>
      <c r="E73" s="10">
        <f t="shared" si="6"/>
        <v>39401</v>
      </c>
      <c r="F73" s="1">
        <f t="shared" si="7"/>
        <v>2007.8712328767124</v>
      </c>
      <c r="G73" s="9">
        <f>('Trust Fund Data'!F14-'Trust Fund Data'!F13)/'Trust Fund Data'!F13</f>
        <v>-0.18574826375789977</v>
      </c>
    </row>
    <row r="74" spans="2:7" x14ac:dyDescent="0.25">
      <c r="B74" s="1" t="s">
        <v>11</v>
      </c>
      <c r="C74" s="1">
        <f t="shared" si="9"/>
        <v>2008</v>
      </c>
      <c r="D74" s="1">
        <f t="shared" si="8"/>
        <v>2007</v>
      </c>
      <c r="E74" s="10">
        <f t="shared" si="6"/>
        <v>39431</v>
      </c>
      <c r="F74" s="1">
        <f t="shared" si="7"/>
        <v>2007.9534246575342</v>
      </c>
      <c r="G74" s="9">
        <f>('Trust Fund Data'!G14-'Trust Fund Data'!G13)/'Trust Fund Data'!G13</f>
        <v>-0.21352060660529118</v>
      </c>
    </row>
    <row r="75" spans="2:7" x14ac:dyDescent="0.25">
      <c r="B75" s="1" t="s">
        <v>0</v>
      </c>
      <c r="C75" s="1">
        <f t="shared" si="9"/>
        <v>2008</v>
      </c>
      <c r="D75" s="1">
        <f t="shared" si="8"/>
        <v>2008</v>
      </c>
      <c r="E75" s="10">
        <f t="shared" si="6"/>
        <v>39462</v>
      </c>
      <c r="F75" s="1">
        <f t="shared" si="7"/>
        <v>2008.0383561643835</v>
      </c>
      <c r="G75" s="9">
        <f>('Trust Fund Data'!H14-'Trust Fund Data'!H13)/'Trust Fund Data'!H13</f>
        <v>-0.24432431213181807</v>
      </c>
    </row>
    <row r="76" spans="2:7" x14ac:dyDescent="0.25">
      <c r="B76" s="1" t="s">
        <v>1</v>
      </c>
      <c r="C76" s="1">
        <f t="shared" si="9"/>
        <v>2008</v>
      </c>
      <c r="D76" s="1">
        <f t="shared" si="8"/>
        <v>2008</v>
      </c>
      <c r="E76" s="10">
        <f t="shared" si="6"/>
        <v>39493</v>
      </c>
      <c r="F76" s="1">
        <f t="shared" si="7"/>
        <v>2008.1232876712329</v>
      </c>
      <c r="G76" s="9">
        <f>('Trust Fund Data'!I14-'Trust Fund Data'!I13)/'Trust Fund Data'!I13</f>
        <v>-0.25577841451766953</v>
      </c>
    </row>
    <row r="77" spans="2:7" x14ac:dyDescent="0.25">
      <c r="B77" s="1" t="s">
        <v>2</v>
      </c>
      <c r="C77" s="1">
        <f t="shared" si="9"/>
        <v>2008</v>
      </c>
      <c r="D77" s="1">
        <f t="shared" si="8"/>
        <v>2008</v>
      </c>
      <c r="E77" s="10">
        <f t="shared" si="6"/>
        <v>39522</v>
      </c>
      <c r="F77" s="1">
        <f t="shared" si="7"/>
        <v>2008.2027397260274</v>
      </c>
      <c r="G77" s="9">
        <f>('Trust Fund Data'!J14-'Trust Fund Data'!J13)/'Trust Fund Data'!J13</f>
        <v>-8.6176802305805683E-2</v>
      </c>
    </row>
    <row r="78" spans="2:7" x14ac:dyDescent="0.25">
      <c r="B78" s="1" t="s">
        <v>3</v>
      </c>
      <c r="C78" s="1">
        <f t="shared" si="9"/>
        <v>2008</v>
      </c>
      <c r="D78" s="1">
        <f t="shared" si="8"/>
        <v>2008</v>
      </c>
      <c r="E78" s="10">
        <f t="shared" ref="E78:E102" si="10">DATEVALUE("15-"&amp;B78&amp; " " &amp; TEXT(D78,"0"))</f>
        <v>39553</v>
      </c>
      <c r="F78" s="1">
        <f t="shared" ref="F78:F102" si="11">YEAR(E78)+(E78-DATEVALUE("1-Jan-" &amp; TEXT(YEAR(E78),"0")))/365</f>
        <v>2008.2876712328766</v>
      </c>
      <c r="G78" s="9">
        <f>('Trust Fund Data'!K14-'Trust Fund Data'!K13)/'Trust Fund Data'!K13</f>
        <v>-7.6897302100039908E-2</v>
      </c>
    </row>
    <row r="79" spans="2:7" x14ac:dyDescent="0.25">
      <c r="B79" s="1" t="s">
        <v>4</v>
      </c>
      <c r="C79" s="1">
        <f t="shared" si="9"/>
        <v>2008</v>
      </c>
      <c r="D79" s="1">
        <f t="shared" si="8"/>
        <v>2008</v>
      </c>
      <c r="E79" s="10">
        <f t="shared" si="10"/>
        <v>39583</v>
      </c>
      <c r="F79" s="1">
        <f t="shared" si="11"/>
        <v>2008.3698630136987</v>
      </c>
      <c r="G79" s="9">
        <f>('Trust Fund Data'!L14-'Trust Fund Data'!L13)/'Trust Fund Data'!L13</f>
        <v>-9.8918343222083316E-2</v>
      </c>
    </row>
    <row r="80" spans="2:7" x14ac:dyDescent="0.25">
      <c r="B80" s="12" t="s">
        <v>5</v>
      </c>
      <c r="C80" s="12">
        <f t="shared" si="9"/>
        <v>2008</v>
      </c>
      <c r="D80" s="12">
        <f t="shared" si="8"/>
        <v>2008</v>
      </c>
      <c r="E80" s="13">
        <f t="shared" si="10"/>
        <v>39614</v>
      </c>
      <c r="F80" s="12">
        <f t="shared" si="11"/>
        <v>2008.4547945205479</v>
      </c>
      <c r="G80" s="14">
        <f>('Trust Fund Data'!M14-'Trust Fund Data'!M13)/'Trust Fund Data'!M13</f>
        <v>-0.14732164286848412</v>
      </c>
    </row>
    <row r="81" spans="2:18" x14ac:dyDescent="0.25">
      <c r="B81" s="1" t="s">
        <v>6</v>
      </c>
      <c r="C81" s="1">
        <f t="shared" si="9"/>
        <v>2009</v>
      </c>
      <c r="D81" s="1">
        <f t="shared" si="8"/>
        <v>2008</v>
      </c>
      <c r="E81" s="10">
        <f t="shared" si="10"/>
        <v>39644</v>
      </c>
      <c r="F81" s="1">
        <f t="shared" si="11"/>
        <v>2008.5369863013698</v>
      </c>
    </row>
    <row r="82" spans="2:18" x14ac:dyDescent="0.25">
      <c r="B82" s="1" t="s">
        <v>7</v>
      </c>
      <c r="C82" s="1">
        <f t="shared" si="9"/>
        <v>2009</v>
      </c>
      <c r="D82" s="1">
        <f t="shared" si="8"/>
        <v>2008</v>
      </c>
      <c r="E82" s="10">
        <f t="shared" si="10"/>
        <v>39675</v>
      </c>
      <c r="F82" s="1">
        <f t="shared" si="11"/>
        <v>2008.6219178082192</v>
      </c>
      <c r="G82" s="9">
        <f>('Trust Fund Data'!C15-'Trust Fund Data'!C14)/'Trust Fund Data'!C14</f>
        <v>-0.14555661097183076</v>
      </c>
    </row>
    <row r="83" spans="2:18" x14ac:dyDescent="0.25">
      <c r="B83" s="1" t="s">
        <v>8</v>
      </c>
      <c r="C83" s="1">
        <f t="shared" si="9"/>
        <v>2009</v>
      </c>
      <c r="D83" s="1">
        <f t="shared" si="8"/>
        <v>2008</v>
      </c>
      <c r="E83" s="10">
        <f t="shared" si="10"/>
        <v>39706</v>
      </c>
      <c r="F83" s="1">
        <f t="shared" si="11"/>
        <v>2008.7068493150684</v>
      </c>
      <c r="G83" s="9">
        <f>('Trust Fund Data'!D15-'Trust Fund Data'!D14)/'Trust Fund Data'!D14</f>
        <v>-0.26115977455113309</v>
      </c>
    </row>
    <row r="84" spans="2:18" x14ac:dyDescent="0.25">
      <c r="B84" s="1" t="s">
        <v>9</v>
      </c>
      <c r="C84" s="1">
        <f t="shared" si="9"/>
        <v>2009</v>
      </c>
      <c r="D84" s="1">
        <f t="shared" si="8"/>
        <v>2008</v>
      </c>
      <c r="E84" s="10">
        <f t="shared" si="10"/>
        <v>39736</v>
      </c>
      <c r="F84" s="1">
        <f t="shared" si="11"/>
        <v>2008.7890410958903</v>
      </c>
      <c r="G84" s="9">
        <f>('Trust Fund Data'!E15-'Trust Fund Data'!E14)/'Trust Fund Data'!E14</f>
        <v>-7.3266252342902238E-2</v>
      </c>
    </row>
    <row r="85" spans="2:18" x14ac:dyDescent="0.25">
      <c r="B85" s="1" t="s">
        <v>10</v>
      </c>
      <c r="C85" s="1">
        <f t="shared" si="9"/>
        <v>2009</v>
      </c>
      <c r="D85" s="1">
        <f t="shared" si="8"/>
        <v>2008</v>
      </c>
      <c r="E85" s="10">
        <f t="shared" si="10"/>
        <v>39767</v>
      </c>
      <c r="F85" s="1">
        <f t="shared" si="11"/>
        <v>2008.8739726027397</v>
      </c>
      <c r="G85" s="9">
        <f>('Trust Fund Data'!F15-'Trust Fund Data'!F14)/'Trust Fund Data'!F14</f>
        <v>-0.13489519329837202</v>
      </c>
    </row>
    <row r="86" spans="2:18" x14ac:dyDescent="0.25">
      <c r="B86" s="1" t="s">
        <v>11</v>
      </c>
      <c r="C86" s="1">
        <f t="shared" si="9"/>
        <v>2009</v>
      </c>
      <c r="D86" s="1">
        <f t="shared" si="9"/>
        <v>2008</v>
      </c>
      <c r="E86" s="10">
        <f t="shared" si="10"/>
        <v>39797</v>
      </c>
      <c r="F86" s="1">
        <f t="shared" si="11"/>
        <v>2008.9561643835616</v>
      </c>
      <c r="G86" s="9">
        <f>('Trust Fund Data'!G15-'Trust Fund Data'!G14)/'Trust Fund Data'!G14</f>
        <v>-0.26318180050404777</v>
      </c>
    </row>
    <row r="87" spans="2:18" x14ac:dyDescent="0.25">
      <c r="B87" s="1" t="s">
        <v>0</v>
      </c>
      <c r="C87" s="1">
        <f t="shared" si="9"/>
        <v>2009</v>
      </c>
      <c r="D87" s="1">
        <f t="shared" si="9"/>
        <v>2009</v>
      </c>
      <c r="E87" s="10">
        <f t="shared" si="10"/>
        <v>39828</v>
      </c>
      <c r="F87" s="1">
        <f t="shared" si="11"/>
        <v>2009.0383561643835</v>
      </c>
      <c r="G87" s="9">
        <f>('Trust Fund Data'!H15-'Trust Fund Data'!H14)/'Trust Fund Data'!H14</f>
        <v>-0.13401687461445089</v>
      </c>
    </row>
    <row r="88" spans="2:18" x14ac:dyDescent="0.25">
      <c r="B88" s="1" t="s">
        <v>1</v>
      </c>
      <c r="C88" s="1">
        <f t="shared" si="9"/>
        <v>2009</v>
      </c>
      <c r="D88" s="1">
        <f t="shared" si="9"/>
        <v>2009</v>
      </c>
      <c r="E88" s="10">
        <f t="shared" si="10"/>
        <v>39859</v>
      </c>
      <c r="F88" s="1">
        <f t="shared" si="11"/>
        <v>2009.1232876712329</v>
      </c>
      <c r="G88" s="9">
        <f>('Trust Fund Data'!I15-'Trust Fund Data'!I14)/'Trust Fund Data'!I14</f>
        <v>-0.13565446712565929</v>
      </c>
    </row>
    <row r="89" spans="2:18" x14ac:dyDescent="0.25">
      <c r="B89" s="1" t="s">
        <v>2</v>
      </c>
      <c r="C89" s="1">
        <f t="shared" si="9"/>
        <v>2009</v>
      </c>
      <c r="D89" s="1">
        <f t="shared" si="9"/>
        <v>2009</v>
      </c>
      <c r="E89" s="10">
        <f t="shared" si="10"/>
        <v>39887</v>
      </c>
      <c r="F89" s="1">
        <f t="shared" si="11"/>
        <v>2009.2</v>
      </c>
      <c r="G89" s="9">
        <f>('Trust Fund Data'!J15-'Trust Fund Data'!J14)/'Trust Fund Data'!J14</f>
        <v>1.3248049524686431E-2</v>
      </c>
    </row>
    <row r="90" spans="2:18" x14ac:dyDescent="0.25">
      <c r="B90" s="1" t="s">
        <v>3</v>
      </c>
      <c r="C90" s="1">
        <f t="shared" si="9"/>
        <v>2009</v>
      </c>
      <c r="D90" s="1">
        <f t="shared" si="9"/>
        <v>2009</v>
      </c>
      <c r="E90" s="10">
        <f t="shared" si="10"/>
        <v>39918</v>
      </c>
      <c r="F90" s="1">
        <f t="shared" si="11"/>
        <v>2009.2849315068493</v>
      </c>
      <c r="G90" s="9">
        <f>('Trust Fund Data'!K15-'Trust Fund Data'!K14)/'Trust Fund Data'!K14</f>
        <v>-4.2834303333346931E-2</v>
      </c>
    </row>
    <row r="91" spans="2:18" x14ac:dyDescent="0.25">
      <c r="B91" s="1" t="s">
        <v>4</v>
      </c>
      <c r="C91" s="1">
        <f t="shared" si="9"/>
        <v>2009</v>
      </c>
      <c r="D91" s="1">
        <f t="shared" si="9"/>
        <v>2009</v>
      </c>
      <c r="E91" s="10">
        <f t="shared" si="10"/>
        <v>39948</v>
      </c>
      <c r="F91" s="1">
        <f t="shared" si="11"/>
        <v>2009.3671232876711</v>
      </c>
      <c r="G91" s="9">
        <f>('Trust Fund Data'!L15-'Trust Fund Data'!L14)/'Trust Fund Data'!L14</f>
        <v>3.2378058364331743E-3</v>
      </c>
    </row>
    <row r="92" spans="2:18" x14ac:dyDescent="0.25">
      <c r="B92" s="12" t="s">
        <v>5</v>
      </c>
      <c r="C92" s="12">
        <f t="shared" si="9"/>
        <v>2009</v>
      </c>
      <c r="D92" s="12">
        <f t="shared" si="9"/>
        <v>2009</v>
      </c>
      <c r="E92" s="13">
        <f t="shared" si="10"/>
        <v>39979</v>
      </c>
      <c r="F92" s="12">
        <f t="shared" si="11"/>
        <v>2009.4520547945206</v>
      </c>
      <c r="G92" s="14">
        <f>('Trust Fund Data'!M15-'Trust Fund Data'!M14)/'Trust Fund Data'!M14</f>
        <v>0.14929748854047803</v>
      </c>
    </row>
    <row r="93" spans="2:18" x14ac:dyDescent="0.25">
      <c r="B93" s="1" t="s">
        <v>6</v>
      </c>
      <c r="C93" s="1">
        <f t="shared" si="9"/>
        <v>2010</v>
      </c>
      <c r="D93" s="1">
        <f t="shared" si="9"/>
        <v>2009</v>
      </c>
      <c r="E93" s="10">
        <f t="shared" si="10"/>
        <v>40009</v>
      </c>
      <c r="F93" s="1">
        <f t="shared" si="11"/>
        <v>2009.5342465753424</v>
      </c>
    </row>
    <row r="94" spans="2:18" x14ac:dyDescent="0.25">
      <c r="B94" s="1" t="s">
        <v>7</v>
      </c>
      <c r="C94" s="1">
        <f t="shared" si="9"/>
        <v>2010</v>
      </c>
      <c r="D94" s="1">
        <f t="shared" si="9"/>
        <v>2009</v>
      </c>
      <c r="E94" s="10">
        <f t="shared" si="10"/>
        <v>40040</v>
      </c>
      <c r="F94" s="1">
        <f t="shared" si="11"/>
        <v>2009.6191780821919</v>
      </c>
      <c r="G94" s="9">
        <f>('Trust Fund Data'!C16-'Trust Fund Data'!C15)/'Trust Fund Data'!C15</f>
        <v>0.27837083003016139</v>
      </c>
      <c r="H94" s="11"/>
      <c r="Q94" s="9"/>
      <c r="R94" s="11"/>
    </row>
    <row r="95" spans="2:18" x14ac:dyDescent="0.25">
      <c r="B95" s="1" t="s">
        <v>8</v>
      </c>
      <c r="C95" s="1">
        <f t="shared" si="9"/>
        <v>2010</v>
      </c>
      <c r="D95" s="1">
        <f t="shared" si="9"/>
        <v>2009</v>
      </c>
      <c r="E95" s="10">
        <f t="shared" si="10"/>
        <v>40071</v>
      </c>
      <c r="F95" s="1">
        <f t="shared" si="11"/>
        <v>2009.7041095890411</v>
      </c>
      <c r="G95" s="9">
        <f>('Trust Fund Data'!D16-'Trust Fund Data'!D15)/'Trust Fund Data'!D15</f>
        <v>0.14832971865775046</v>
      </c>
      <c r="Q95" s="9"/>
    </row>
    <row r="96" spans="2:18" x14ac:dyDescent="0.25">
      <c r="B96" s="1" t="s">
        <v>9</v>
      </c>
      <c r="C96" s="1">
        <f t="shared" si="9"/>
        <v>2010</v>
      </c>
      <c r="D96" s="1">
        <f t="shared" si="9"/>
        <v>2009</v>
      </c>
      <c r="E96" s="10">
        <f t="shared" si="10"/>
        <v>40101</v>
      </c>
      <c r="F96" s="1">
        <f t="shared" si="11"/>
        <v>2009.7863013698629</v>
      </c>
      <c r="G96" s="9">
        <f>('Trust Fund Data'!E16-'Trust Fund Data'!E15)/'Trust Fund Data'!E15</f>
        <v>0.13496481909242838</v>
      </c>
      <c r="Q96" s="9"/>
    </row>
    <row r="97" spans="2:17" x14ac:dyDescent="0.25">
      <c r="B97" s="1" t="s">
        <v>10</v>
      </c>
      <c r="C97" s="1">
        <f t="shared" si="9"/>
        <v>2010</v>
      </c>
      <c r="D97" s="1">
        <f t="shared" si="9"/>
        <v>2009</v>
      </c>
      <c r="E97" s="10">
        <f t="shared" si="10"/>
        <v>40132</v>
      </c>
      <c r="F97" s="1">
        <f t="shared" si="11"/>
        <v>2009.8712328767124</v>
      </c>
      <c r="G97" s="9">
        <f>('Trust Fund Data'!F16-'Trust Fund Data'!F15)/'Trust Fund Data'!F15</f>
        <v>0.15917576252167703</v>
      </c>
      <c r="Q97" s="9"/>
    </row>
    <row r="98" spans="2:17" x14ac:dyDescent="0.25">
      <c r="B98" s="1" t="s">
        <v>11</v>
      </c>
      <c r="C98" s="1">
        <f t="shared" ref="C98:D161" si="12">C86+1</f>
        <v>2010</v>
      </c>
      <c r="D98" s="1">
        <f t="shared" si="12"/>
        <v>2009</v>
      </c>
      <c r="E98" s="10">
        <f t="shared" si="10"/>
        <v>40162</v>
      </c>
      <c r="F98" s="1">
        <f t="shared" si="11"/>
        <v>2009.9534246575342</v>
      </c>
      <c r="G98" s="9">
        <f>('Trust Fund Data'!G16-'Trust Fund Data'!G15)/'Trust Fund Data'!G15</f>
        <v>0.39854033624397239</v>
      </c>
      <c r="Q98" s="9"/>
    </row>
    <row r="99" spans="2:17" x14ac:dyDescent="0.25">
      <c r="B99" s="1" t="s">
        <v>0</v>
      </c>
      <c r="C99" s="1">
        <f t="shared" si="12"/>
        <v>2010</v>
      </c>
      <c r="D99" s="1">
        <f t="shared" si="12"/>
        <v>2010</v>
      </c>
      <c r="E99" s="10">
        <f t="shared" si="10"/>
        <v>40193</v>
      </c>
      <c r="F99" s="1">
        <f t="shared" si="11"/>
        <v>2010.0383561643835</v>
      </c>
      <c r="G99" s="9">
        <f>('Trust Fund Data'!H16-'Trust Fund Data'!H15)/'Trust Fund Data'!H15</f>
        <v>0.34640064800399833</v>
      </c>
      <c r="Q99" s="9"/>
    </row>
    <row r="100" spans="2:17" x14ac:dyDescent="0.25">
      <c r="B100" s="1" t="s">
        <v>1</v>
      </c>
      <c r="C100" s="1">
        <f t="shared" si="12"/>
        <v>2010</v>
      </c>
      <c r="D100" s="1">
        <f t="shared" si="12"/>
        <v>2010</v>
      </c>
      <c r="E100" s="10">
        <f t="shared" si="10"/>
        <v>40224</v>
      </c>
      <c r="F100" s="1">
        <f t="shared" si="11"/>
        <v>2010.1232876712329</v>
      </c>
      <c r="G100" s="9">
        <f>('Trust Fund Data'!I16-'Trust Fund Data'!I15)/'Trust Fund Data'!I15</f>
        <v>0.17638085034528536</v>
      </c>
      <c r="Q100" s="9"/>
    </row>
    <row r="101" spans="2:17" x14ac:dyDescent="0.25">
      <c r="B101" s="1" t="s">
        <v>2</v>
      </c>
      <c r="C101" s="1">
        <f t="shared" si="12"/>
        <v>2010</v>
      </c>
      <c r="D101" s="1">
        <f t="shared" si="12"/>
        <v>2010</v>
      </c>
      <c r="E101" s="10">
        <f t="shared" si="10"/>
        <v>40252</v>
      </c>
      <c r="F101" s="1">
        <f t="shared" si="11"/>
        <v>2010.2</v>
      </c>
      <c r="G101" s="9">
        <f>('Trust Fund Data'!J16-'Trust Fund Data'!J15)/'Trust Fund Data'!J15</f>
        <v>-0.1304873215200642</v>
      </c>
      <c r="Q101" s="9"/>
    </row>
    <row r="102" spans="2:17" x14ac:dyDescent="0.25">
      <c r="B102" s="1" t="s">
        <v>3</v>
      </c>
      <c r="C102" s="1">
        <f t="shared" si="12"/>
        <v>2010</v>
      </c>
      <c r="D102" s="1">
        <f t="shared" si="12"/>
        <v>2010</v>
      </c>
      <c r="E102" s="10">
        <f t="shared" si="10"/>
        <v>40283</v>
      </c>
      <c r="F102" s="1">
        <f t="shared" si="11"/>
        <v>2010.2849315068493</v>
      </c>
      <c r="G102" s="9">
        <f>('Trust Fund Data'!K16-'Trust Fund Data'!K15)/'Trust Fund Data'!K15</f>
        <v>-9.2725827859719237E-2</v>
      </c>
      <c r="Q102" s="9"/>
    </row>
    <row r="103" spans="2:17" x14ac:dyDescent="0.25">
      <c r="B103" s="1" t="s">
        <v>4</v>
      </c>
      <c r="C103" s="1">
        <f t="shared" si="12"/>
        <v>2010</v>
      </c>
      <c r="D103" s="1">
        <f t="shared" si="12"/>
        <v>2010</v>
      </c>
      <c r="E103" s="10">
        <f t="shared" ref="E103:E122" si="13">DATEVALUE("15-"&amp;B103&amp; " " &amp; TEXT(D103,"0"))</f>
        <v>40313</v>
      </c>
      <c r="F103" s="1">
        <f t="shared" ref="F103:F122" si="14">YEAR(E103)+(E103-DATEVALUE("1-Jan-" &amp; TEXT(YEAR(E103),"0")))/365</f>
        <v>2010.3671232876711</v>
      </c>
      <c r="G103" s="9">
        <f>('Trust Fund Data'!L16-'Trust Fund Data'!L15)/'Trust Fund Data'!L15</f>
        <v>-0.13408255347593584</v>
      </c>
      <c r="Q103" s="9"/>
    </row>
    <row r="104" spans="2:17" x14ac:dyDescent="0.25">
      <c r="B104" s="12" t="s">
        <v>5</v>
      </c>
      <c r="C104" s="12">
        <f t="shared" si="12"/>
        <v>2010</v>
      </c>
      <c r="D104" s="12">
        <f t="shared" si="12"/>
        <v>2010</v>
      </c>
      <c r="E104" s="13">
        <f t="shared" si="13"/>
        <v>40344</v>
      </c>
      <c r="F104" s="12">
        <f t="shared" si="14"/>
        <v>2010.4520547945206</v>
      </c>
      <c r="G104" s="14">
        <f>('Trust Fund Data'!M16-'Trust Fund Data'!M15)/'Trust Fund Data'!M15</f>
        <v>-0.19366610461665992</v>
      </c>
      <c r="Q104" s="9"/>
    </row>
    <row r="105" spans="2:17" x14ac:dyDescent="0.25">
      <c r="B105" s="1" t="s">
        <v>6</v>
      </c>
      <c r="C105" s="1">
        <f t="shared" si="12"/>
        <v>2011</v>
      </c>
      <c r="D105" s="1">
        <f t="shared" si="12"/>
        <v>2010</v>
      </c>
      <c r="E105" s="10">
        <f t="shared" si="13"/>
        <v>40374</v>
      </c>
      <c r="F105" s="1">
        <f t="shared" si="14"/>
        <v>2010.5342465753424</v>
      </c>
    </row>
    <row r="106" spans="2:17" x14ac:dyDescent="0.25">
      <c r="B106" s="1" t="s">
        <v>7</v>
      </c>
      <c r="C106" s="1">
        <f t="shared" si="12"/>
        <v>2011</v>
      </c>
      <c r="D106" s="1">
        <f t="shared" si="12"/>
        <v>2010</v>
      </c>
      <c r="E106" s="10">
        <f t="shared" si="13"/>
        <v>40405</v>
      </c>
      <c r="F106" s="1">
        <f t="shared" si="14"/>
        <v>2010.6191780821919</v>
      </c>
      <c r="G106" s="9">
        <f>('Trust Fund Data'!C17-'Trust Fund Data'!C16)/'Trust Fund Data'!C16</f>
        <v>-0.24539309904859322</v>
      </c>
      <c r="Q106" s="9"/>
    </row>
    <row r="107" spans="2:17" x14ac:dyDescent="0.25">
      <c r="B107" s="1" t="s">
        <v>8</v>
      </c>
      <c r="C107" s="1">
        <f t="shared" si="12"/>
        <v>2011</v>
      </c>
      <c r="D107" s="1">
        <f t="shared" si="12"/>
        <v>2010</v>
      </c>
      <c r="E107" s="10">
        <f t="shared" si="13"/>
        <v>40436</v>
      </c>
      <c r="F107" s="1">
        <f t="shared" si="14"/>
        <v>2010.7041095890411</v>
      </c>
      <c r="G107" s="9">
        <f>('Trust Fund Data'!D17-'Trust Fund Data'!D16)/'Trust Fund Data'!D16</f>
        <v>3.339475852903051E-2</v>
      </c>
      <c r="O107" s="11"/>
      <c r="Q107" s="9"/>
    </row>
    <row r="108" spans="2:17" x14ac:dyDescent="0.25">
      <c r="B108" s="1" t="s">
        <v>9</v>
      </c>
      <c r="C108" s="1">
        <f t="shared" si="12"/>
        <v>2011</v>
      </c>
      <c r="D108" s="1">
        <f t="shared" si="12"/>
        <v>2010</v>
      </c>
      <c r="E108" s="10">
        <f t="shared" si="13"/>
        <v>40466</v>
      </c>
      <c r="F108" s="1">
        <f t="shared" si="14"/>
        <v>2010.7863013698629</v>
      </c>
      <c r="G108" s="9">
        <f>('Trust Fund Data'!E17-'Trust Fund Data'!E16)/'Trust Fund Data'!E16</f>
        <v>0.16235392320534223</v>
      </c>
      <c r="Q108" s="9"/>
    </row>
    <row r="109" spans="2:17" x14ac:dyDescent="0.25">
      <c r="B109" s="1" t="s">
        <v>10</v>
      </c>
      <c r="C109" s="1">
        <f t="shared" si="12"/>
        <v>2011</v>
      </c>
      <c r="D109" s="1">
        <f t="shared" si="12"/>
        <v>2010</v>
      </c>
      <c r="E109" s="10">
        <f t="shared" si="13"/>
        <v>40497</v>
      </c>
      <c r="F109" s="1">
        <f t="shared" si="14"/>
        <v>2010.8712328767124</v>
      </c>
      <c r="G109" s="9">
        <f>('Trust Fund Data'!F17-'Trust Fund Data'!F16)/'Trust Fund Data'!F16</f>
        <v>7.4682753401270743E-2</v>
      </c>
      <c r="Q109" s="9"/>
    </row>
    <row r="110" spans="2:17" x14ac:dyDescent="0.25">
      <c r="B110" s="1" t="s">
        <v>11</v>
      </c>
      <c r="C110" s="1">
        <f t="shared" si="12"/>
        <v>2011</v>
      </c>
      <c r="D110" s="1">
        <f t="shared" si="12"/>
        <v>2010</v>
      </c>
      <c r="E110" s="10">
        <f t="shared" si="13"/>
        <v>40527</v>
      </c>
      <c r="F110" s="1">
        <f t="shared" si="14"/>
        <v>2010.9534246575342</v>
      </c>
      <c r="G110" s="9">
        <f>('Trust Fund Data'!G17-'Trust Fund Data'!G16)/'Trust Fund Data'!G16</f>
        <v>0.17897679619793122</v>
      </c>
      <c r="Q110" s="9"/>
    </row>
    <row r="111" spans="2:17" x14ac:dyDescent="0.25">
      <c r="B111" s="1" t="s">
        <v>0</v>
      </c>
      <c r="C111" s="1">
        <f t="shared" si="12"/>
        <v>2011</v>
      </c>
      <c r="D111" s="1">
        <f t="shared" si="12"/>
        <v>2011</v>
      </c>
      <c r="E111" s="10">
        <f t="shared" si="13"/>
        <v>40558</v>
      </c>
      <c r="F111" s="1">
        <f t="shared" si="14"/>
        <v>2011.0383561643835</v>
      </c>
      <c r="G111" s="9">
        <f>('Trust Fund Data'!H17-'Trust Fund Data'!H16)/'Trust Fund Data'!H16</f>
        <v>0.17611318758213437</v>
      </c>
      <c r="Q111" s="9"/>
    </row>
    <row r="112" spans="2:17" x14ac:dyDescent="0.25">
      <c r="B112" s="1" t="s">
        <v>1</v>
      </c>
      <c r="C112" s="1">
        <f t="shared" si="12"/>
        <v>2011</v>
      </c>
      <c r="D112" s="1">
        <f t="shared" si="12"/>
        <v>2011</v>
      </c>
      <c r="E112" s="10">
        <f t="shared" si="13"/>
        <v>40589</v>
      </c>
      <c r="F112" s="1">
        <f t="shared" si="14"/>
        <v>2011.1232876712329</v>
      </c>
      <c r="G112" s="9">
        <f>('Trust Fund Data'!I17-'Trust Fund Data'!I16)/'Trust Fund Data'!I16</f>
        <v>0.13992199332785571</v>
      </c>
      <c r="Q112" s="9"/>
    </row>
    <row r="113" spans="2:20" x14ac:dyDescent="0.25">
      <c r="B113" s="1" t="s">
        <v>2</v>
      </c>
      <c r="C113" s="1">
        <f t="shared" si="12"/>
        <v>2011</v>
      </c>
      <c r="D113" s="1">
        <f t="shared" si="12"/>
        <v>2011</v>
      </c>
      <c r="E113" s="10">
        <f t="shared" si="13"/>
        <v>40617</v>
      </c>
      <c r="F113" s="1">
        <f t="shared" si="14"/>
        <v>2011.2</v>
      </c>
      <c r="G113" s="9">
        <f>('Trust Fund Data'!J17-'Trust Fund Data'!J16)/'Trust Fund Data'!J16</f>
        <v>6.4589471343598867E-2</v>
      </c>
      <c r="K113" s="11"/>
      <c r="Q113" s="9"/>
    </row>
    <row r="114" spans="2:20" x14ac:dyDescent="0.25">
      <c r="B114" s="1" t="s">
        <v>3</v>
      </c>
      <c r="C114" s="1">
        <f t="shared" si="12"/>
        <v>2011</v>
      </c>
      <c r="D114" s="1">
        <f t="shared" si="12"/>
        <v>2011</v>
      </c>
      <c r="E114" s="10">
        <f t="shared" si="13"/>
        <v>40648</v>
      </c>
      <c r="F114" s="1">
        <f t="shared" si="14"/>
        <v>2011.2849315068493</v>
      </c>
      <c r="G114" s="9">
        <f>('Trust Fund Data'!K17-'Trust Fund Data'!K16)/'Trust Fund Data'!K16</f>
        <v>-3.7454502759187505E-2</v>
      </c>
      <c r="I114" s="11"/>
      <c r="J114" s="11"/>
      <c r="L114" s="11"/>
      <c r="M114" s="11"/>
      <c r="N114" s="11"/>
      <c r="Q114" s="9"/>
    </row>
    <row r="115" spans="2:20" x14ac:dyDescent="0.25">
      <c r="B115" s="1" t="s">
        <v>4</v>
      </c>
      <c r="C115" s="1">
        <f t="shared" si="12"/>
        <v>2011</v>
      </c>
      <c r="D115" s="1">
        <f t="shared" si="12"/>
        <v>2011</v>
      </c>
      <c r="E115" s="10">
        <f t="shared" si="13"/>
        <v>40678</v>
      </c>
      <c r="F115" s="1">
        <f t="shared" si="14"/>
        <v>2011.3671232876711</v>
      </c>
      <c r="G115" s="9">
        <f>('Trust Fund Data'!L17-'Trust Fund Data'!L16)/'Trust Fund Data'!L16</f>
        <v>-0.11212644620921908</v>
      </c>
      <c r="Q115" s="9"/>
    </row>
    <row r="116" spans="2:20" x14ac:dyDescent="0.25">
      <c r="B116" s="12" t="s">
        <v>5</v>
      </c>
      <c r="C116" s="12">
        <f t="shared" si="12"/>
        <v>2011</v>
      </c>
      <c r="D116" s="12">
        <f t="shared" si="12"/>
        <v>2011</v>
      </c>
      <c r="E116" s="13">
        <f t="shared" si="13"/>
        <v>40709</v>
      </c>
      <c r="F116" s="12">
        <f t="shared" si="14"/>
        <v>2011.4520547945206</v>
      </c>
      <c r="G116" s="14">
        <f>('Trust Fund Data'!M17-'Trust Fund Data'!M16)/'Trust Fund Data'!M16</f>
        <v>-0.10258225505726662</v>
      </c>
      <c r="Q116" s="9"/>
      <c r="R116" s="11"/>
      <c r="S116" s="9"/>
      <c r="T116" s="9"/>
    </row>
    <row r="117" spans="2:20" x14ac:dyDescent="0.25">
      <c r="B117" s="1" t="s">
        <v>6</v>
      </c>
      <c r="C117" s="1">
        <f t="shared" si="12"/>
        <v>2012</v>
      </c>
      <c r="D117" s="1">
        <f t="shared" si="12"/>
        <v>2011</v>
      </c>
      <c r="E117" s="10">
        <f t="shared" si="13"/>
        <v>40739</v>
      </c>
      <c r="F117" s="1">
        <f t="shared" si="14"/>
        <v>2011.5342465753424</v>
      </c>
    </row>
    <row r="118" spans="2:20" x14ac:dyDescent="0.25">
      <c r="B118" s="1" t="s">
        <v>7</v>
      </c>
      <c r="C118" s="1">
        <f t="shared" si="12"/>
        <v>2012</v>
      </c>
      <c r="D118" s="1">
        <f t="shared" si="12"/>
        <v>2011</v>
      </c>
      <c r="E118" s="10">
        <f t="shared" si="13"/>
        <v>40770</v>
      </c>
      <c r="F118" s="1">
        <f t="shared" si="14"/>
        <v>2011.6191780821919</v>
      </c>
      <c r="G118" s="9">
        <f>('Trust Fund Data'!C18-'Trust Fund Data'!C17)/'Trust Fund Data'!C17</f>
        <v>-0.11379533464632009</v>
      </c>
    </row>
    <row r="119" spans="2:20" x14ac:dyDescent="0.25">
      <c r="B119" s="1" t="s">
        <v>8</v>
      </c>
      <c r="C119" s="1">
        <f t="shared" si="12"/>
        <v>2012</v>
      </c>
      <c r="D119" s="1">
        <f t="shared" si="12"/>
        <v>2011</v>
      </c>
      <c r="E119" s="10">
        <f t="shared" si="13"/>
        <v>40801</v>
      </c>
      <c r="F119" s="1">
        <f t="shared" si="14"/>
        <v>2011.7041095890411</v>
      </c>
      <c r="G119" s="9">
        <f>('Trust Fund Data'!D18-'Trust Fund Data'!D17)/'Trust Fund Data'!D17</f>
        <v>-0.11660010491936439</v>
      </c>
    </row>
    <row r="120" spans="2:20" x14ac:dyDescent="0.25">
      <c r="B120" s="1" t="s">
        <v>9</v>
      </c>
      <c r="C120" s="1">
        <f t="shared" si="12"/>
        <v>2012</v>
      </c>
      <c r="D120" s="1">
        <f t="shared" si="12"/>
        <v>2011</v>
      </c>
      <c r="E120" s="10">
        <f t="shared" si="13"/>
        <v>40831</v>
      </c>
      <c r="F120" s="1">
        <f t="shared" si="14"/>
        <v>2011.7863013698629</v>
      </c>
      <c r="G120" s="9">
        <f>('Trust Fund Data'!E18-'Trust Fund Data'!E17)/'Trust Fund Data'!E17</f>
        <v>-0.17493393581183306</v>
      </c>
    </row>
    <row r="121" spans="2:20" x14ac:dyDescent="0.25">
      <c r="B121" s="1" t="s">
        <v>10</v>
      </c>
      <c r="C121" s="1">
        <f t="shared" si="12"/>
        <v>2012</v>
      </c>
      <c r="D121" s="1">
        <f t="shared" si="12"/>
        <v>2011</v>
      </c>
      <c r="E121" s="10">
        <f t="shared" si="13"/>
        <v>40862</v>
      </c>
      <c r="F121" s="1">
        <f t="shared" si="14"/>
        <v>2011.8712328767124</v>
      </c>
      <c r="G121" s="9">
        <f>('Trust Fund Data'!F18-'Trust Fund Data'!F17)/'Trust Fund Data'!F17</f>
        <v>-0.10448286733185665</v>
      </c>
    </row>
    <row r="122" spans="2:20" x14ac:dyDescent="0.25">
      <c r="B122" s="1" t="s">
        <v>11</v>
      </c>
      <c r="C122" s="1">
        <f t="shared" si="12"/>
        <v>2012</v>
      </c>
      <c r="D122" s="1">
        <f t="shared" si="12"/>
        <v>2011</v>
      </c>
      <c r="E122" s="10">
        <f t="shared" si="13"/>
        <v>40892</v>
      </c>
      <c r="F122" s="1">
        <f t="shared" si="14"/>
        <v>2011.9534246575342</v>
      </c>
      <c r="G122" s="9">
        <f>('Trust Fund Data'!G18-'Trust Fund Data'!G17)/'Trust Fund Data'!G17</f>
        <v>-6.5711056309083429E-2</v>
      </c>
    </row>
    <row r="123" spans="2:20" x14ac:dyDescent="0.25">
      <c r="B123" s="1" t="s">
        <v>0</v>
      </c>
      <c r="C123" s="1">
        <f t="shared" si="12"/>
        <v>2012</v>
      </c>
      <c r="D123" s="1">
        <f t="shared" si="12"/>
        <v>2012</v>
      </c>
      <c r="E123" s="10">
        <f>DATEVALUE("15-"&amp;B123&amp; " " &amp; TEXT(D123,"0"))</f>
        <v>40923</v>
      </c>
      <c r="F123" s="1">
        <f>YEAR(E123)+(E123-DATEVALUE("1-Jan-" &amp; TEXT(YEAR(E123),"0")))/365</f>
        <v>2012.0383561643835</v>
      </c>
      <c r="G123" s="9">
        <f>('Trust Fund Data'!H18-'Trust Fund Data'!H17)/'Trust Fund Data'!H17</f>
        <v>-8.8798032273043878E-2</v>
      </c>
    </row>
    <row r="124" spans="2:20" x14ac:dyDescent="0.25">
      <c r="B124" s="1" t="s">
        <v>1</v>
      </c>
      <c r="C124" s="1">
        <f t="shared" si="12"/>
        <v>2012</v>
      </c>
      <c r="D124" s="1">
        <f t="shared" si="12"/>
        <v>2012</v>
      </c>
      <c r="E124" s="10">
        <f t="shared" ref="E124:E135" si="15">DATEVALUE("15-"&amp;B124&amp; " " &amp; TEXT(D124,"0"))</f>
        <v>40954</v>
      </c>
      <c r="F124" s="1">
        <f t="shared" ref="F124:F157" si="16">YEAR(E124)+(E124-DATEVALUE("1-Jan-" &amp; TEXT(YEAR(E124),"0")))/365</f>
        <v>2012.1232876712329</v>
      </c>
      <c r="G124" s="9">
        <f>('Trust Fund Data'!I18-'Trust Fund Data'!I17)/'Trust Fund Data'!I17</f>
        <v>-5.6178165286600697E-2</v>
      </c>
    </row>
    <row r="125" spans="2:20" x14ac:dyDescent="0.25">
      <c r="B125" s="1" t="s">
        <v>2</v>
      </c>
      <c r="C125" s="1">
        <f t="shared" si="12"/>
        <v>2012</v>
      </c>
      <c r="D125" s="1">
        <f t="shared" si="12"/>
        <v>2012</v>
      </c>
      <c r="E125" s="10">
        <f t="shared" si="15"/>
        <v>40983</v>
      </c>
      <c r="F125" s="1">
        <f t="shared" si="16"/>
        <v>2012.2027397260274</v>
      </c>
      <c r="G125" s="9">
        <f>('Trust Fund Data'!J18-'Trust Fund Data'!J17)/'Trust Fund Data'!J17</f>
        <v>0.15216517239398669</v>
      </c>
    </row>
    <row r="126" spans="2:20" x14ac:dyDescent="0.25">
      <c r="B126" s="1" t="s">
        <v>3</v>
      </c>
      <c r="C126" s="1">
        <f t="shared" si="12"/>
        <v>2012</v>
      </c>
      <c r="D126" s="1">
        <f t="shared" si="12"/>
        <v>2012</v>
      </c>
      <c r="E126" s="10">
        <f t="shared" si="15"/>
        <v>41014</v>
      </c>
      <c r="F126" s="1">
        <f t="shared" si="16"/>
        <v>2012.2876712328766</v>
      </c>
      <c r="G126" s="9">
        <f>('Trust Fund Data'!K18-'Trust Fund Data'!K17)/'Trust Fund Data'!K17</f>
        <v>0.18124420590387899</v>
      </c>
    </row>
    <row r="127" spans="2:20" x14ac:dyDescent="0.25">
      <c r="B127" s="1" t="s">
        <v>4</v>
      </c>
      <c r="C127" s="1">
        <f t="shared" si="12"/>
        <v>2012</v>
      </c>
      <c r="D127" s="1">
        <f t="shared" si="12"/>
        <v>2012</v>
      </c>
      <c r="E127" s="10">
        <f t="shared" si="15"/>
        <v>41044</v>
      </c>
      <c r="F127" s="1">
        <f t="shared" si="16"/>
        <v>2012.3698630136987</v>
      </c>
      <c r="G127" s="9">
        <f>('Trust Fund Data'!L18-'Trust Fund Data'!L17)/'Trust Fund Data'!L17</f>
        <v>0.26367469814048017</v>
      </c>
    </row>
    <row r="128" spans="2:20" x14ac:dyDescent="0.25">
      <c r="B128" s="12" t="s">
        <v>5</v>
      </c>
      <c r="C128" s="12">
        <f t="shared" si="12"/>
        <v>2012</v>
      </c>
      <c r="D128" s="12">
        <f t="shared" si="12"/>
        <v>2012</v>
      </c>
      <c r="E128" s="13">
        <f t="shared" si="15"/>
        <v>41075</v>
      </c>
      <c r="F128" s="12">
        <f t="shared" si="16"/>
        <v>2012.4547945205479</v>
      </c>
      <c r="G128" s="14">
        <f>('Trust Fund Data'!M18-'Trust Fund Data'!M17)/'Trust Fund Data'!M17</f>
        <v>0.34447646793875442</v>
      </c>
    </row>
    <row r="129" spans="2:7" x14ac:dyDescent="0.25">
      <c r="B129" s="1" t="s">
        <v>6</v>
      </c>
      <c r="C129" s="1">
        <f t="shared" si="12"/>
        <v>2013</v>
      </c>
      <c r="D129" s="1">
        <f t="shared" si="12"/>
        <v>2012</v>
      </c>
      <c r="E129" s="10">
        <f t="shared" si="15"/>
        <v>41105</v>
      </c>
      <c r="F129" s="1">
        <f t="shared" si="16"/>
        <v>2012.5369863013698</v>
      </c>
      <c r="G129" s="1"/>
    </row>
    <row r="130" spans="2:7" x14ac:dyDescent="0.25">
      <c r="B130" s="1" t="s">
        <v>7</v>
      </c>
      <c r="C130" s="1">
        <f t="shared" si="12"/>
        <v>2013</v>
      </c>
      <c r="D130" s="1">
        <f t="shared" si="12"/>
        <v>2012</v>
      </c>
      <c r="E130" s="10">
        <f t="shared" si="15"/>
        <v>41136</v>
      </c>
      <c r="F130" s="1">
        <f t="shared" si="16"/>
        <v>2012.6219178082192</v>
      </c>
      <c r="G130" s="9">
        <f>('Trust Fund Data'!C19-'Trust Fund Data'!C18)/'Trust Fund Data'!C18</f>
        <v>0.34585929214387356</v>
      </c>
    </row>
    <row r="131" spans="2:7" x14ac:dyDescent="0.25">
      <c r="B131" s="1" t="s">
        <v>8</v>
      </c>
      <c r="C131" s="1">
        <f t="shared" si="12"/>
        <v>2013</v>
      </c>
      <c r="D131" s="1">
        <f t="shared" si="12"/>
        <v>2012</v>
      </c>
      <c r="E131" s="10">
        <f t="shared" si="15"/>
        <v>41167</v>
      </c>
      <c r="F131" s="1">
        <f t="shared" si="16"/>
        <v>2012.7068493150684</v>
      </c>
      <c r="G131" s="9">
        <f>('Trust Fund Data'!D19-'Trust Fund Data'!D18)/'Trust Fund Data'!D18</f>
        <v>0.36578053838159869</v>
      </c>
    </row>
    <row r="132" spans="2:7" x14ac:dyDescent="0.25">
      <c r="B132" s="1" t="s">
        <v>9</v>
      </c>
      <c r="C132" s="1">
        <f t="shared" si="12"/>
        <v>2013</v>
      </c>
      <c r="D132" s="1">
        <f t="shared" si="12"/>
        <v>2012</v>
      </c>
      <c r="E132" s="10">
        <f t="shared" si="15"/>
        <v>41197</v>
      </c>
      <c r="F132" s="1">
        <f t="shared" si="16"/>
        <v>2012.7890410958903</v>
      </c>
      <c r="G132" s="9">
        <f>('Trust Fund Data'!E19-'Trust Fund Data'!E18)/'Trust Fund Data'!E18</f>
        <v>0.17227451651548861</v>
      </c>
    </row>
    <row r="133" spans="2:7" x14ac:dyDescent="0.25">
      <c r="B133" s="1" t="s">
        <v>10</v>
      </c>
      <c r="C133" s="1">
        <f t="shared" si="12"/>
        <v>2013</v>
      </c>
      <c r="D133" s="1">
        <f t="shared" si="12"/>
        <v>2012</v>
      </c>
      <c r="E133" s="10">
        <f t="shared" si="15"/>
        <v>41228</v>
      </c>
      <c r="F133" s="1">
        <f t="shared" si="16"/>
        <v>2012.8739726027397</v>
      </c>
      <c r="G133" s="9">
        <f>('Trust Fund Data'!F19-'Trust Fund Data'!F18)/'Trust Fund Data'!F18</f>
        <v>0.25107670924735509</v>
      </c>
    </row>
    <row r="134" spans="2:7" x14ac:dyDescent="0.25">
      <c r="B134" s="1" t="s">
        <v>11</v>
      </c>
      <c r="C134" s="1">
        <f t="shared" si="12"/>
        <v>2013</v>
      </c>
      <c r="D134" s="1">
        <f t="shared" si="12"/>
        <v>2012</v>
      </c>
      <c r="E134" s="10">
        <f t="shared" si="15"/>
        <v>41258</v>
      </c>
      <c r="F134" s="1">
        <f t="shared" si="16"/>
        <v>2012.9561643835616</v>
      </c>
      <c r="G134" s="9">
        <f>('Trust Fund Data'!G19-'Trust Fund Data'!G18)/'Trust Fund Data'!G18</f>
        <v>8.2003341722890796E-2</v>
      </c>
    </row>
    <row r="135" spans="2:7" x14ac:dyDescent="0.25">
      <c r="B135" s="1" t="str">
        <f>B123</f>
        <v>January</v>
      </c>
      <c r="C135" s="1">
        <f t="shared" si="12"/>
        <v>2013</v>
      </c>
      <c r="D135" s="1">
        <f t="shared" si="12"/>
        <v>2013</v>
      </c>
      <c r="E135" s="10">
        <f t="shared" si="15"/>
        <v>41289</v>
      </c>
      <c r="F135" s="1">
        <f t="shared" si="16"/>
        <v>2013.0383561643835</v>
      </c>
      <c r="G135" s="9">
        <f>('Trust Fund Data'!H19-'Trust Fund Data'!H18)/'Trust Fund Data'!H18</f>
        <v>0.10238443132367989</v>
      </c>
    </row>
    <row r="136" spans="2:7" x14ac:dyDescent="0.25">
      <c r="B136" s="1" t="str">
        <f t="shared" ref="B136:B164" si="17">B124</f>
        <v>February</v>
      </c>
      <c r="C136" s="1">
        <f t="shared" si="12"/>
        <v>2013</v>
      </c>
      <c r="D136" s="1">
        <f t="shared" si="12"/>
        <v>2013</v>
      </c>
      <c r="E136" s="10">
        <f t="shared" ref="E136:E157" si="18">DATEVALUE("15-"&amp;B136&amp; " " &amp; TEXT(D136,"0"))</f>
        <v>41320</v>
      </c>
      <c r="F136" s="1">
        <f t="shared" si="16"/>
        <v>2013.1232876712329</v>
      </c>
      <c r="G136" s="9">
        <f>('Trust Fund Data'!I19-'Trust Fund Data'!I18)/'Trust Fund Data'!I18</f>
        <v>-2.6678628114001793E-2</v>
      </c>
    </row>
    <row r="137" spans="2:7" x14ac:dyDescent="0.25">
      <c r="B137" s="1" t="str">
        <f t="shared" si="17"/>
        <v>March</v>
      </c>
      <c r="C137" s="1">
        <f t="shared" si="12"/>
        <v>2013</v>
      </c>
      <c r="D137" s="1">
        <f t="shared" si="12"/>
        <v>2013</v>
      </c>
      <c r="E137" s="10">
        <f t="shared" si="18"/>
        <v>41348</v>
      </c>
      <c r="F137" s="1">
        <f t="shared" si="16"/>
        <v>2013.2</v>
      </c>
      <c r="G137" s="9">
        <f>('Trust Fund Data'!J19-'Trust Fund Data'!J18)/'Trust Fund Data'!J18</f>
        <v>0.24537956038975753</v>
      </c>
    </row>
    <row r="138" spans="2:7" x14ac:dyDescent="0.25">
      <c r="B138" s="1" t="str">
        <f t="shared" si="17"/>
        <v>April</v>
      </c>
      <c r="C138" s="1">
        <f t="shared" si="12"/>
        <v>2013</v>
      </c>
      <c r="D138" s="1">
        <f t="shared" si="12"/>
        <v>2013</v>
      </c>
      <c r="E138" s="10">
        <f t="shared" si="18"/>
        <v>41379</v>
      </c>
      <c r="F138" s="1">
        <f t="shared" si="16"/>
        <v>2013.2849315068493</v>
      </c>
      <c r="G138" s="9">
        <f>('Trust Fund Data'!K19-'Trust Fund Data'!K18)/'Trust Fund Data'!K18</f>
        <v>-8.1124843037472735E-3</v>
      </c>
    </row>
    <row r="139" spans="2:7" x14ac:dyDescent="0.25">
      <c r="B139" s="1" t="str">
        <f t="shared" si="17"/>
        <v>May</v>
      </c>
      <c r="C139" s="1">
        <f t="shared" si="12"/>
        <v>2013</v>
      </c>
      <c r="D139" s="1">
        <f t="shared" si="12"/>
        <v>2013</v>
      </c>
      <c r="E139" s="10">
        <f t="shared" si="18"/>
        <v>41409</v>
      </c>
      <c r="F139" s="1">
        <f t="shared" si="16"/>
        <v>2013.3671232876711</v>
      </c>
      <c r="G139" s="9">
        <f>('Trust Fund Data'!L19-'Trust Fund Data'!L18)/'Trust Fund Data'!L18</f>
        <v>4.0666698201239311E-2</v>
      </c>
    </row>
    <row r="140" spans="2:7" x14ac:dyDescent="0.25">
      <c r="B140" s="12" t="str">
        <f t="shared" si="17"/>
        <v>June</v>
      </c>
      <c r="C140" s="12">
        <f t="shared" si="12"/>
        <v>2013</v>
      </c>
      <c r="D140" s="12">
        <f t="shared" si="12"/>
        <v>2013</v>
      </c>
      <c r="E140" s="13">
        <f t="shared" si="18"/>
        <v>41440</v>
      </c>
      <c r="F140" s="12">
        <f t="shared" si="16"/>
        <v>2013.4520547945206</v>
      </c>
      <c r="G140" s="14">
        <f>('Trust Fund Data'!M19-'Trust Fund Data'!M18)/'Trust Fund Data'!M18</f>
        <v>-1.7182283638391648E-2</v>
      </c>
    </row>
    <row r="141" spans="2:7" x14ac:dyDescent="0.25">
      <c r="B141" s="1" t="str">
        <f t="shared" si="17"/>
        <v>July</v>
      </c>
      <c r="C141" s="1">
        <f t="shared" si="12"/>
        <v>2014</v>
      </c>
      <c r="D141" s="1">
        <f t="shared" si="12"/>
        <v>2013</v>
      </c>
      <c r="E141" s="10">
        <f t="shared" si="18"/>
        <v>41470</v>
      </c>
      <c r="F141" s="1">
        <f t="shared" si="16"/>
        <v>2013.5342465753424</v>
      </c>
    </row>
    <row r="142" spans="2:7" x14ac:dyDescent="0.25">
      <c r="B142" s="1" t="str">
        <f t="shared" si="17"/>
        <v>August</v>
      </c>
      <c r="C142" s="1">
        <f t="shared" si="12"/>
        <v>2014</v>
      </c>
      <c r="D142" s="1">
        <f t="shared" si="12"/>
        <v>2013</v>
      </c>
      <c r="E142" s="10">
        <f t="shared" si="18"/>
        <v>41501</v>
      </c>
      <c r="F142" s="1">
        <f t="shared" si="16"/>
        <v>2013.6191780821919</v>
      </c>
      <c r="G142" s="9">
        <f>('Trust Fund Data'!C20-'Trust Fund Data'!C19)/'Trust Fund Data'!C19</f>
        <v>6.7214977844479731E-2</v>
      </c>
    </row>
    <row r="143" spans="2:7" x14ac:dyDescent="0.25">
      <c r="B143" s="1" t="str">
        <f t="shared" si="17"/>
        <v>September</v>
      </c>
      <c r="C143" s="1">
        <f t="shared" si="12"/>
        <v>2014</v>
      </c>
      <c r="D143" s="1">
        <f t="shared" si="12"/>
        <v>2013</v>
      </c>
      <c r="E143" s="10">
        <f t="shared" si="18"/>
        <v>41532</v>
      </c>
      <c r="F143" s="1">
        <f t="shared" si="16"/>
        <v>2013.7041095890411</v>
      </c>
      <c r="G143" s="9">
        <f>('Trust Fund Data'!D20-'Trust Fund Data'!D19)/'Trust Fund Data'!D19</f>
        <v>-0.11189733160349241</v>
      </c>
    </row>
    <row r="144" spans="2:7" x14ac:dyDescent="0.25">
      <c r="B144" s="1" t="str">
        <f t="shared" si="17"/>
        <v>October</v>
      </c>
      <c r="C144" s="1">
        <f t="shared" si="12"/>
        <v>2014</v>
      </c>
      <c r="D144" s="1">
        <f t="shared" si="12"/>
        <v>2013</v>
      </c>
      <c r="E144" s="10">
        <f t="shared" si="18"/>
        <v>41562</v>
      </c>
      <c r="F144" s="1">
        <f t="shared" si="16"/>
        <v>2013.7863013698629</v>
      </c>
      <c r="G144" s="9">
        <f>('Trust Fund Data'!E20-'Trust Fund Data'!E19)/'Trust Fund Data'!E19</f>
        <v>-0.10579971301765276</v>
      </c>
    </row>
    <row r="145" spans="2:7" x14ac:dyDescent="0.25">
      <c r="B145" s="1" t="str">
        <f t="shared" si="17"/>
        <v>November</v>
      </c>
      <c r="C145" s="1">
        <f t="shared" si="12"/>
        <v>2014</v>
      </c>
      <c r="D145" s="1">
        <f t="shared" si="12"/>
        <v>2013</v>
      </c>
      <c r="E145" s="10">
        <f t="shared" si="18"/>
        <v>41593</v>
      </c>
      <c r="F145" s="1">
        <f t="shared" si="16"/>
        <v>2013.8712328767124</v>
      </c>
      <c r="G145" s="9">
        <f>('Trust Fund Data'!F20-'Trust Fund Data'!F19)/'Trust Fund Data'!F19</f>
        <v>-0.16452393307946997</v>
      </c>
    </row>
    <row r="146" spans="2:7" x14ac:dyDescent="0.25">
      <c r="B146" s="1" t="str">
        <f t="shared" si="17"/>
        <v>December</v>
      </c>
      <c r="C146" s="1">
        <f t="shared" si="12"/>
        <v>2014</v>
      </c>
      <c r="D146" s="1">
        <f t="shared" si="12"/>
        <v>2013</v>
      </c>
      <c r="E146" s="10">
        <f t="shared" si="18"/>
        <v>41623</v>
      </c>
      <c r="F146" s="1">
        <f t="shared" si="16"/>
        <v>2013.9534246575342</v>
      </c>
      <c r="G146" s="9">
        <f>('Trust Fund Data'!G20-'Trust Fund Data'!G19)/'Trust Fund Data'!G19</f>
        <v>-0.28217177304909086</v>
      </c>
    </row>
    <row r="147" spans="2:7" x14ac:dyDescent="0.25">
      <c r="B147" s="1" t="str">
        <f t="shared" si="17"/>
        <v>January</v>
      </c>
      <c r="C147" s="1">
        <f t="shared" si="12"/>
        <v>2014</v>
      </c>
      <c r="D147" s="1">
        <f t="shared" si="12"/>
        <v>2014</v>
      </c>
      <c r="E147" s="10">
        <f t="shared" si="18"/>
        <v>41654</v>
      </c>
      <c r="F147" s="1">
        <f t="shared" si="16"/>
        <v>2014.0383561643835</v>
      </c>
      <c r="G147" s="9">
        <f>('Trust Fund Data'!H20-'Trust Fund Data'!H19)/'Trust Fund Data'!H19</f>
        <v>-0.32265870192533413</v>
      </c>
    </row>
    <row r="148" spans="2:7" x14ac:dyDescent="0.25">
      <c r="B148" s="1" t="str">
        <f t="shared" si="17"/>
        <v>February</v>
      </c>
      <c r="C148" s="1">
        <f t="shared" si="12"/>
        <v>2014</v>
      </c>
      <c r="D148" s="1">
        <f t="shared" si="12"/>
        <v>2014</v>
      </c>
      <c r="E148" s="10">
        <f t="shared" si="18"/>
        <v>41685</v>
      </c>
      <c r="F148" s="1">
        <f t="shared" si="16"/>
        <v>2014.1232876712329</v>
      </c>
      <c r="G148" s="9">
        <f>('Trust Fund Data'!I20-'Trust Fund Data'!I19)/'Trust Fund Data'!I19</f>
        <v>-0.20355822769254039</v>
      </c>
    </row>
    <row r="149" spans="2:7" x14ac:dyDescent="0.25">
      <c r="B149" s="1" t="str">
        <f t="shared" si="17"/>
        <v>March</v>
      </c>
      <c r="C149" s="1">
        <f t="shared" si="12"/>
        <v>2014</v>
      </c>
      <c r="D149" s="1">
        <f t="shared" si="12"/>
        <v>2014</v>
      </c>
      <c r="E149" s="10">
        <f t="shared" si="18"/>
        <v>41713</v>
      </c>
      <c r="F149" s="1">
        <f t="shared" si="16"/>
        <v>2014.2</v>
      </c>
      <c r="G149" s="9">
        <f>('Trust Fund Data'!J20-'Trust Fund Data'!J19)/'Trust Fund Data'!J19</f>
        <v>-0.47493203975355996</v>
      </c>
    </row>
    <row r="150" spans="2:7" x14ac:dyDescent="0.25">
      <c r="B150" s="1" t="str">
        <f t="shared" si="17"/>
        <v>April</v>
      </c>
      <c r="C150" s="1">
        <f t="shared" si="12"/>
        <v>2014</v>
      </c>
      <c r="D150" s="1">
        <f t="shared" si="12"/>
        <v>2014</v>
      </c>
      <c r="E150" s="10">
        <f t="shared" si="18"/>
        <v>41744</v>
      </c>
      <c r="F150" s="1">
        <f t="shared" si="16"/>
        <v>2014.2849315068493</v>
      </c>
      <c r="G150" s="9">
        <f>('Trust Fund Data'!K20-'Trust Fund Data'!K19)/'Trust Fund Data'!K19</f>
        <v>-0.32557093598520814</v>
      </c>
    </row>
    <row r="151" spans="2:7" x14ac:dyDescent="0.25">
      <c r="B151" s="1" t="str">
        <f t="shared" si="17"/>
        <v>May</v>
      </c>
      <c r="C151" s="1">
        <f t="shared" si="12"/>
        <v>2014</v>
      </c>
      <c r="D151" s="1">
        <f t="shared" si="12"/>
        <v>2014</v>
      </c>
      <c r="E151" s="10">
        <f t="shared" si="18"/>
        <v>41774</v>
      </c>
      <c r="F151" s="1">
        <f t="shared" si="16"/>
        <v>2014.3671232876711</v>
      </c>
      <c r="G151" s="9">
        <f>('Trust Fund Data'!L20-'Trust Fund Data'!L19)/'Trust Fund Data'!L19</f>
        <v>-0.28305083345041032</v>
      </c>
    </row>
    <row r="152" spans="2:7" x14ac:dyDescent="0.25">
      <c r="B152" s="12" t="str">
        <f t="shared" si="17"/>
        <v>June</v>
      </c>
      <c r="C152" s="12">
        <f t="shared" si="12"/>
        <v>2014</v>
      </c>
      <c r="D152" s="12">
        <f t="shared" si="12"/>
        <v>2014</v>
      </c>
      <c r="E152" s="13">
        <f t="shared" si="18"/>
        <v>41805</v>
      </c>
      <c r="F152" s="12">
        <f t="shared" si="16"/>
        <v>2014.4520547945206</v>
      </c>
      <c r="G152" s="14">
        <f>('Trust Fund Data'!M20-'Trust Fund Data'!M19)/'Trust Fund Data'!M19</f>
        <v>-0.22786588405437302</v>
      </c>
    </row>
    <row r="153" spans="2:7" x14ac:dyDescent="0.25">
      <c r="B153" s="1" t="str">
        <f t="shared" si="17"/>
        <v>July</v>
      </c>
      <c r="C153" s="1">
        <f t="shared" si="12"/>
        <v>2015</v>
      </c>
      <c r="D153" s="1">
        <f t="shared" si="12"/>
        <v>2014</v>
      </c>
      <c r="E153" s="10">
        <f t="shared" si="18"/>
        <v>41835</v>
      </c>
      <c r="F153" s="1">
        <f t="shared" si="16"/>
        <v>2014.5342465753424</v>
      </c>
    </row>
    <row r="154" spans="2:7" x14ac:dyDescent="0.25">
      <c r="B154" s="1" t="str">
        <f t="shared" si="17"/>
        <v>August</v>
      </c>
      <c r="C154" s="1">
        <f t="shared" si="12"/>
        <v>2015</v>
      </c>
      <c r="D154" s="1">
        <f t="shared" si="12"/>
        <v>2014</v>
      </c>
      <c r="E154" s="10">
        <f t="shared" si="18"/>
        <v>41866</v>
      </c>
      <c r="F154" s="1">
        <f t="shared" si="16"/>
        <v>2014.6191780821919</v>
      </c>
      <c r="G154" s="9">
        <f>('Trust Fund Data'!C21-'Trust Fund Data'!C20)/'Trust Fund Data'!C20</f>
        <v>-0.2202243355460155</v>
      </c>
    </row>
    <row r="155" spans="2:7" x14ac:dyDescent="0.25">
      <c r="B155" s="1" t="str">
        <f t="shared" si="17"/>
        <v>September</v>
      </c>
      <c r="C155" s="1">
        <f t="shared" si="12"/>
        <v>2015</v>
      </c>
      <c r="D155" s="1">
        <f t="shared" si="12"/>
        <v>2014</v>
      </c>
      <c r="E155" s="10">
        <f t="shared" si="18"/>
        <v>41897</v>
      </c>
      <c r="F155" s="1">
        <f t="shared" si="16"/>
        <v>2014.7041095890411</v>
      </c>
      <c r="G155" s="9">
        <f>('Trust Fund Data'!D21-'Trust Fund Data'!D20)/'Trust Fund Data'!D20</f>
        <v>-0.20584890910383058</v>
      </c>
    </row>
    <row r="156" spans="2:7" x14ac:dyDescent="0.25">
      <c r="B156" s="1" t="str">
        <f t="shared" si="17"/>
        <v>October</v>
      </c>
      <c r="C156" s="1">
        <f t="shared" si="12"/>
        <v>2015</v>
      </c>
      <c r="D156" s="1">
        <f t="shared" si="12"/>
        <v>2014</v>
      </c>
      <c r="E156" s="10">
        <f t="shared" si="18"/>
        <v>41927</v>
      </c>
      <c r="F156" s="1">
        <f t="shared" si="16"/>
        <v>2014.7863013698629</v>
      </c>
      <c r="G156" s="9">
        <f>('Trust Fund Data'!E21-'Trust Fund Data'!E20)/'Trust Fund Data'!E20</f>
        <v>-8.6172634485847027E-2</v>
      </c>
    </row>
    <row r="157" spans="2:7" x14ac:dyDescent="0.25">
      <c r="B157" s="1" t="str">
        <f t="shared" si="17"/>
        <v>November</v>
      </c>
      <c r="C157" s="1">
        <f t="shared" si="12"/>
        <v>2015</v>
      </c>
      <c r="D157" s="1">
        <f t="shared" si="12"/>
        <v>2014</v>
      </c>
      <c r="E157" s="10">
        <f t="shared" si="18"/>
        <v>41958</v>
      </c>
      <c r="F157" s="1">
        <f t="shared" si="16"/>
        <v>2014.8712328767124</v>
      </c>
      <c r="G157" s="9">
        <f>('Trust Fund Data'!F21-'Trust Fund Data'!F20)/'Trust Fund Data'!F20</f>
        <v>-8.1668984944317596E-2</v>
      </c>
    </row>
    <row r="158" spans="2:7" x14ac:dyDescent="0.25">
      <c r="B158" s="1" t="str">
        <f t="shared" si="17"/>
        <v>December</v>
      </c>
      <c r="C158" s="1">
        <f t="shared" si="12"/>
        <v>2015</v>
      </c>
      <c r="D158" s="1">
        <f t="shared" si="12"/>
        <v>2014</v>
      </c>
      <c r="E158" s="10">
        <f t="shared" ref="E158:E159" si="19">DATEVALUE("15-"&amp;B158&amp; " " &amp; TEXT(D158,"0"))</f>
        <v>41988</v>
      </c>
      <c r="F158" s="1">
        <f t="shared" ref="F158:F159" si="20">YEAR(E158)+(E158-DATEVALUE("1-Jan-" &amp; TEXT(YEAR(E158),"0")))/365</f>
        <v>2014.9534246575342</v>
      </c>
      <c r="G158" s="9">
        <f>('Trust Fund Data'!G21-'Trust Fund Data'!G20)/'Trust Fund Data'!G20</f>
        <v>-6.350822921999412E-2</v>
      </c>
    </row>
    <row r="159" spans="2:7" x14ac:dyDescent="0.25">
      <c r="B159" s="1" t="str">
        <f t="shared" si="17"/>
        <v>January</v>
      </c>
      <c r="C159" s="1">
        <f t="shared" si="12"/>
        <v>2015</v>
      </c>
      <c r="D159" s="1">
        <f t="shared" si="12"/>
        <v>2015</v>
      </c>
      <c r="E159" s="10">
        <f t="shared" si="19"/>
        <v>42019</v>
      </c>
      <c r="F159" s="1">
        <f t="shared" si="20"/>
        <v>2015.0383561643835</v>
      </c>
      <c r="G159" s="9">
        <f>('Trust Fund Data'!H21-'Trust Fund Data'!H20)/'Trust Fund Data'!H20</f>
        <v>0.12317978959940708</v>
      </c>
    </row>
    <row r="160" spans="2:7" x14ac:dyDescent="0.25">
      <c r="B160" s="1" t="str">
        <f t="shared" si="17"/>
        <v>February</v>
      </c>
      <c r="C160" s="1">
        <f t="shared" si="12"/>
        <v>2015</v>
      </c>
      <c r="D160" s="1">
        <f t="shared" si="12"/>
        <v>2015</v>
      </c>
      <c r="E160" s="10">
        <f t="shared" ref="E160" si="21">DATEVALUE("15-"&amp;B160&amp; " " &amp; TEXT(D160,"0"))</f>
        <v>42050</v>
      </c>
      <c r="F160" s="1">
        <f>YEAR(E160)+(E160-DATEVALUE("1-Jan-" &amp; TEXT(YEAR(E160),"0")))/365</f>
        <v>2015.1232876712329</v>
      </c>
      <c r="G160" s="9">
        <f>('Trust Fund Data'!I21-'Trust Fund Data'!I20)/'Trust Fund Data'!I20</f>
        <v>-5.681899109792285E-2</v>
      </c>
    </row>
    <row r="161" spans="2:7" x14ac:dyDescent="0.25">
      <c r="B161" s="1" t="str">
        <f t="shared" si="17"/>
        <v>March</v>
      </c>
      <c r="C161" s="1">
        <f t="shared" si="12"/>
        <v>2015</v>
      </c>
      <c r="D161" s="1">
        <f t="shared" si="12"/>
        <v>2015</v>
      </c>
      <c r="E161" s="10">
        <f t="shared" ref="E161" si="22">DATEVALUE("15-"&amp;B161&amp; " " &amp; TEXT(D161,"0"))</f>
        <v>42078</v>
      </c>
      <c r="F161" s="1">
        <f>YEAR(E161)+(E161-DATEVALUE("1-Jan-" &amp; TEXT(YEAR(E161),"0")))/365</f>
        <v>2015.2</v>
      </c>
      <c r="G161" s="9">
        <f>('Trust Fund Data'!J21-'Trust Fund Data'!J20)/'Trust Fund Data'!J20</f>
        <v>6.3069619156530476E-2</v>
      </c>
    </row>
    <row r="162" spans="2:7" x14ac:dyDescent="0.25">
      <c r="B162" s="1" t="str">
        <f t="shared" si="17"/>
        <v>April</v>
      </c>
      <c r="C162" s="1">
        <f t="shared" ref="C162:D225" si="23">C150+1</f>
        <v>2015</v>
      </c>
      <c r="D162" s="1">
        <f t="shared" si="23"/>
        <v>2015</v>
      </c>
      <c r="E162" s="10">
        <f t="shared" ref="E162" si="24">DATEVALUE("15-"&amp;B162&amp; " " &amp; TEXT(D162,"0"))</f>
        <v>42109</v>
      </c>
      <c r="F162" s="1">
        <f>YEAR(E162)+(E162-DATEVALUE("1-Jan-" &amp; TEXT(YEAR(E162),"0")))/365</f>
        <v>2015.2849315068493</v>
      </c>
      <c r="G162" s="9">
        <f>('Trust Fund Data'!K21-'Trust Fund Data'!K20)/'Trust Fund Data'!K20</f>
        <v>0.22268943884607786</v>
      </c>
    </row>
    <row r="163" spans="2:7" x14ac:dyDescent="0.25">
      <c r="B163" s="1" t="str">
        <f t="shared" si="17"/>
        <v>May</v>
      </c>
      <c r="C163" s="1">
        <f t="shared" si="23"/>
        <v>2015</v>
      </c>
      <c r="D163" s="1">
        <f t="shared" si="23"/>
        <v>2015</v>
      </c>
      <c r="E163" s="10">
        <f t="shared" ref="E163" si="25">DATEVALUE("15-"&amp;B163&amp; " " &amp; TEXT(D163,"0"))</f>
        <v>42139</v>
      </c>
      <c r="F163" s="1">
        <f t="shared" ref="F163" si="26">YEAR(E163)+(E163-DATEVALUE("1-Jan-" &amp; TEXT(YEAR(E163),"0")))/365</f>
        <v>2015.3671232876711</v>
      </c>
      <c r="G163" s="9">
        <f>('Trust Fund Data'!L21-'Trust Fund Data'!L20)/'Trust Fund Data'!L20</f>
        <v>0.15305810750060517</v>
      </c>
    </row>
    <row r="164" spans="2:7" x14ac:dyDescent="0.25">
      <c r="B164" s="12" t="str">
        <f t="shared" si="17"/>
        <v>June</v>
      </c>
      <c r="C164" s="12">
        <f t="shared" si="23"/>
        <v>2015</v>
      </c>
      <c r="D164" s="12">
        <f t="shared" si="23"/>
        <v>2015</v>
      </c>
      <c r="E164" s="13">
        <f t="shared" ref="E164:E169" si="27">DATEVALUE("15-"&amp;B164&amp; " " &amp; TEXT(D164,"0"))</f>
        <v>42170</v>
      </c>
      <c r="F164" s="12">
        <f t="shared" ref="F164:F170" si="28">YEAR(E164)+(E164-DATEVALUE("1-Jan-" &amp; TEXT(YEAR(E164),"0")))/365</f>
        <v>2015.4520547945206</v>
      </c>
      <c r="G164" s="14">
        <f>('Trust Fund Data'!M21-'Trust Fund Data'!M20)/'Trust Fund Data'!M20</f>
        <v>0.1500872711683619</v>
      </c>
    </row>
    <row r="165" spans="2:7" x14ac:dyDescent="0.25">
      <c r="B165" s="1" t="s">
        <v>6</v>
      </c>
      <c r="C165" s="1">
        <f t="shared" si="23"/>
        <v>2016</v>
      </c>
      <c r="D165" s="1">
        <f t="shared" si="23"/>
        <v>2015</v>
      </c>
      <c r="E165" s="10">
        <f t="shared" si="27"/>
        <v>42200</v>
      </c>
      <c r="F165" s="1">
        <f t="shared" si="28"/>
        <v>2015.5342465753424</v>
      </c>
      <c r="G165" s="1"/>
    </row>
    <row r="166" spans="2:7" x14ac:dyDescent="0.25">
      <c r="B166" s="1" t="s">
        <v>7</v>
      </c>
      <c r="C166" s="1">
        <f t="shared" si="23"/>
        <v>2016</v>
      </c>
      <c r="D166" s="1">
        <f t="shared" si="23"/>
        <v>2015</v>
      </c>
      <c r="E166" s="10">
        <f t="shared" si="27"/>
        <v>42231</v>
      </c>
      <c r="F166" s="1">
        <f t="shared" si="28"/>
        <v>2015.6191780821919</v>
      </c>
      <c r="G166" s="9">
        <f>('Trust Fund Data'!C22-'Trust Fund Data'!C21)/'Trust Fund Data'!C21</f>
        <v>0.17414289453022769</v>
      </c>
    </row>
    <row r="167" spans="2:7" x14ac:dyDescent="0.25">
      <c r="B167" s="1" t="s">
        <v>8</v>
      </c>
      <c r="C167" s="1">
        <f t="shared" si="23"/>
        <v>2016</v>
      </c>
      <c r="D167" s="1">
        <f t="shared" si="23"/>
        <v>2015</v>
      </c>
      <c r="E167" s="10">
        <f t="shared" si="27"/>
        <v>42262</v>
      </c>
      <c r="F167" s="1">
        <f t="shared" si="28"/>
        <v>2015.7041095890411</v>
      </c>
      <c r="G167" s="9">
        <f>('Trust Fund Data'!D22-'Trust Fund Data'!D21)/'Trust Fund Data'!D21</f>
        <v>8.9275682232861531E-2</v>
      </c>
    </row>
    <row r="168" spans="2:7" x14ac:dyDescent="0.25">
      <c r="B168" s="1" t="s">
        <v>9</v>
      </c>
      <c r="C168" s="1">
        <f t="shared" si="23"/>
        <v>2016</v>
      </c>
      <c r="D168" s="1">
        <f t="shared" si="23"/>
        <v>2015</v>
      </c>
      <c r="E168" s="10">
        <f t="shared" si="27"/>
        <v>42292</v>
      </c>
      <c r="F168" s="1">
        <f t="shared" si="28"/>
        <v>2015.7863013698629</v>
      </c>
      <c r="G168" s="9">
        <f>('Trust Fund Data'!E22-'Trust Fund Data'!E21)/'Trust Fund Data'!E21</f>
        <v>0.11040893521661672</v>
      </c>
    </row>
    <row r="169" spans="2:7" x14ac:dyDescent="0.25">
      <c r="B169" s="1" t="s">
        <v>10</v>
      </c>
      <c r="C169" s="1">
        <f t="shared" si="23"/>
        <v>2016</v>
      </c>
      <c r="D169" s="1">
        <f t="shared" si="23"/>
        <v>2015</v>
      </c>
      <c r="E169" s="10">
        <f t="shared" si="27"/>
        <v>42323</v>
      </c>
      <c r="F169" s="1">
        <f t="shared" si="28"/>
        <v>2015.8712328767124</v>
      </c>
      <c r="G169" s="9">
        <f>('Trust Fund Data'!F22-'Trust Fund Data'!F21)/'Trust Fund Data'!F21</f>
        <v>1.7918808080134511E-2</v>
      </c>
    </row>
    <row r="170" spans="2:7" x14ac:dyDescent="0.25">
      <c r="B170" s="1" t="s">
        <v>11</v>
      </c>
      <c r="C170" s="1">
        <f t="shared" si="23"/>
        <v>2016</v>
      </c>
      <c r="D170" s="1">
        <f t="shared" si="23"/>
        <v>2015</v>
      </c>
      <c r="E170" s="10">
        <f t="shared" ref="E170:E171" si="29">DATEVALUE("15-"&amp;B170&amp; " " &amp; TEXT(D170,"0"))</f>
        <v>42353</v>
      </c>
      <c r="F170" s="1">
        <f t="shared" si="28"/>
        <v>2015.9534246575342</v>
      </c>
      <c r="G170" s="9">
        <f>('Trust Fund Data'!G22-'Trust Fund Data'!G21)/'Trust Fund Data'!G21</f>
        <v>0.12424325251667608</v>
      </c>
    </row>
    <row r="171" spans="2:7" x14ac:dyDescent="0.25">
      <c r="B171" s="1" t="s">
        <v>0</v>
      </c>
      <c r="C171" s="1">
        <f t="shared" si="23"/>
        <v>2016</v>
      </c>
      <c r="D171" s="1">
        <f t="shared" si="23"/>
        <v>2016</v>
      </c>
      <c r="E171" s="10">
        <f t="shared" si="29"/>
        <v>42384</v>
      </c>
      <c r="F171" s="1">
        <f t="shared" ref="F171:F180" si="30">YEAR(E171)+(E171-DATEVALUE("1-Jan-" &amp; TEXT(YEAR(E171),"0")))/365</f>
        <v>2016.0383561643835</v>
      </c>
      <c r="G171" s="9">
        <f>('Trust Fund Data'!H22-'Trust Fund Data'!H21)/'Trust Fund Data'!H21</f>
        <v>6.1248807257570648E-2</v>
      </c>
    </row>
    <row r="172" spans="2:7" x14ac:dyDescent="0.25">
      <c r="B172" s="1" t="s">
        <v>1</v>
      </c>
      <c r="C172" s="1">
        <f t="shared" si="23"/>
        <v>2016</v>
      </c>
      <c r="D172" s="1">
        <f t="shared" si="23"/>
        <v>2016</v>
      </c>
      <c r="E172" s="10">
        <f t="shared" ref="E172" si="31">DATEVALUE("15-"&amp;B172&amp; " " &amp; TEXT(D172,"0"))</f>
        <v>42415</v>
      </c>
      <c r="F172" s="1">
        <f t="shared" si="30"/>
        <v>2016.1232876712329</v>
      </c>
      <c r="G172" s="9">
        <f>('Trust Fund Data'!I22-'Trust Fund Data'!I21)/'Trust Fund Data'!I21</f>
        <v>0.15899223537998816</v>
      </c>
    </row>
    <row r="173" spans="2:7" x14ac:dyDescent="0.25">
      <c r="B173" s="1" t="s">
        <v>2</v>
      </c>
      <c r="C173" s="1">
        <f t="shared" si="23"/>
        <v>2016</v>
      </c>
      <c r="D173" s="1">
        <f t="shared" si="23"/>
        <v>2016</v>
      </c>
      <c r="E173" s="10">
        <f t="shared" ref="E173" si="32">DATEVALUE("15-"&amp;B173&amp; " " &amp; TEXT(D173,"0"))</f>
        <v>42444</v>
      </c>
      <c r="F173" s="1">
        <f t="shared" si="30"/>
        <v>2016.2027397260274</v>
      </c>
      <c r="G173" s="9">
        <f>('Trust Fund Data'!J22-'Trust Fund Data'!J21)/'Trust Fund Data'!J21</f>
        <v>0.18681748541252405</v>
      </c>
    </row>
    <row r="174" spans="2:7" x14ac:dyDescent="0.25">
      <c r="B174" s="1" t="s">
        <v>3</v>
      </c>
      <c r="C174" s="1">
        <f t="shared" si="23"/>
        <v>2016</v>
      </c>
      <c r="D174" s="1">
        <f t="shared" si="23"/>
        <v>2016</v>
      </c>
      <c r="E174" s="10">
        <f t="shared" ref="E174" si="33">DATEVALUE("15-"&amp;B174&amp; " " &amp; TEXT(D174,"0"))</f>
        <v>42475</v>
      </c>
      <c r="F174" s="1">
        <f t="shared" si="30"/>
        <v>2016.2876712328766</v>
      </c>
      <c r="G174" s="9">
        <f>('Trust Fund Data'!K22-'Trust Fund Data'!K21)/'Trust Fund Data'!K21</f>
        <v>5.9409040637925029E-2</v>
      </c>
    </row>
    <row r="175" spans="2:7" x14ac:dyDescent="0.25">
      <c r="B175" s="1" t="s">
        <v>4</v>
      </c>
      <c r="C175" s="1">
        <f t="shared" si="23"/>
        <v>2016</v>
      </c>
      <c r="D175" s="1">
        <f t="shared" si="23"/>
        <v>2016</v>
      </c>
      <c r="E175" s="10">
        <f t="shared" ref="E175" si="34">DATEVALUE("15-"&amp;B175&amp; " " &amp; TEXT(D175,"0"))</f>
        <v>42505</v>
      </c>
      <c r="F175" s="1">
        <f t="shared" si="30"/>
        <v>2016.3698630136987</v>
      </c>
      <c r="G175" s="9">
        <f>('Trust Fund Data'!L22-'Trust Fund Data'!L21)/'Trust Fund Data'!L21</f>
        <v>-5.5957513277100903E-3</v>
      </c>
    </row>
    <row r="176" spans="2:7" x14ac:dyDescent="0.25">
      <c r="B176" s="12" t="s">
        <v>5</v>
      </c>
      <c r="C176" s="12">
        <f t="shared" si="23"/>
        <v>2016</v>
      </c>
      <c r="D176" s="12">
        <f t="shared" si="23"/>
        <v>2016</v>
      </c>
      <c r="E176" s="13">
        <f t="shared" ref="E176" si="35">DATEVALUE("15-"&amp;B176&amp; " " &amp; TEXT(D176,"0"))</f>
        <v>42536</v>
      </c>
      <c r="F176" s="12">
        <f t="shared" si="30"/>
        <v>2016.4547945205479</v>
      </c>
      <c r="G176" s="14">
        <f>('Trust Fund Data'!M22-'Trust Fund Data'!M21)/'Trust Fund Data'!M21</f>
        <v>2.5079959218856952E-2</v>
      </c>
    </row>
    <row r="177" spans="2:7" x14ac:dyDescent="0.25">
      <c r="B177" s="1" t="s">
        <v>6</v>
      </c>
      <c r="C177" s="1">
        <f t="shared" si="23"/>
        <v>2017</v>
      </c>
      <c r="D177" s="1">
        <f t="shared" si="23"/>
        <v>2016</v>
      </c>
      <c r="E177" s="10">
        <f>DATEVALUE("15-"&amp;B177&amp; " " &amp; TEXT(D177,"0"))</f>
        <v>42566</v>
      </c>
      <c r="F177" s="1">
        <f t="shared" si="30"/>
        <v>2016.5369863013698</v>
      </c>
      <c r="G177" s="9"/>
    </row>
    <row r="178" spans="2:7" x14ac:dyDescent="0.25">
      <c r="B178" s="1" t="s">
        <v>7</v>
      </c>
      <c r="C178" s="1">
        <f t="shared" si="23"/>
        <v>2017</v>
      </c>
      <c r="D178" s="1">
        <f t="shared" si="23"/>
        <v>2016</v>
      </c>
      <c r="E178" s="10">
        <f>DATEVALUE("15-"&amp;B178&amp; " " &amp; TEXT(D178,"0"))</f>
        <v>42597</v>
      </c>
      <c r="F178" s="1">
        <f t="shared" si="30"/>
        <v>2016.6219178082192</v>
      </c>
      <c r="G178" s="9">
        <f>('Trust Fund Data'!C23-'Trust Fund Data'!C22)/'Trust Fund Data'!C22</f>
        <v>-0.10645101154195305</v>
      </c>
    </row>
    <row r="179" spans="2:7" x14ac:dyDescent="0.25">
      <c r="B179" s="1" t="s">
        <v>8</v>
      </c>
      <c r="C179" s="1">
        <f t="shared" si="23"/>
        <v>2017</v>
      </c>
      <c r="D179" s="1">
        <f t="shared" si="23"/>
        <v>2016</v>
      </c>
      <c r="E179" s="10">
        <f t="shared" ref="E179:E180" si="36">DATEVALUE("15-"&amp;B179&amp; " " &amp; TEXT(D179,"0"))</f>
        <v>42628</v>
      </c>
      <c r="F179" s="1">
        <f t="shared" si="30"/>
        <v>2016.7068493150684</v>
      </c>
      <c r="G179" s="9">
        <f>('Trust Fund Data'!D23-'Trust Fund Data'!D22)/'Trust Fund Data'!D22</f>
        <v>0.18357082218915735</v>
      </c>
    </row>
    <row r="180" spans="2:7" x14ac:dyDescent="0.25">
      <c r="B180" s="1" t="s">
        <v>9</v>
      </c>
      <c r="C180" s="1">
        <f t="shared" si="23"/>
        <v>2017</v>
      </c>
      <c r="D180" s="1">
        <f t="shared" si="23"/>
        <v>2016</v>
      </c>
      <c r="E180" s="10">
        <f t="shared" si="36"/>
        <v>42658</v>
      </c>
      <c r="F180" s="1">
        <f t="shared" si="30"/>
        <v>2016.7890410958903</v>
      </c>
      <c r="G180" s="9">
        <f>('Trust Fund Data'!E23-'Trust Fund Data'!E22)/'Trust Fund Data'!E22</f>
        <v>0.11039498363429076</v>
      </c>
    </row>
    <row r="181" spans="2:7" x14ac:dyDescent="0.25">
      <c r="B181" s="1" t="s">
        <v>10</v>
      </c>
      <c r="C181" s="1">
        <f t="shared" si="23"/>
        <v>2017</v>
      </c>
      <c r="D181" s="1">
        <f t="shared" si="23"/>
        <v>2016</v>
      </c>
      <c r="E181" s="10">
        <f t="shared" ref="E181" si="37">DATEVALUE("15-"&amp;B181&amp; " " &amp; TEXT(D181,"0"))</f>
        <v>42689</v>
      </c>
      <c r="F181" s="1">
        <f t="shared" ref="F181" si="38">YEAR(E181)+(E181-DATEVALUE("1-Jan-" &amp; TEXT(YEAR(E181),"0")))/365</f>
        <v>2016.8739726027397</v>
      </c>
      <c r="G181" s="9">
        <f>('Trust Fund Data'!F23-'Trust Fund Data'!F22)/'Trust Fund Data'!F22</f>
        <v>0.10235413576405299</v>
      </c>
    </row>
    <row r="182" spans="2:7" x14ac:dyDescent="0.25">
      <c r="B182" s="1" t="s">
        <v>11</v>
      </c>
      <c r="C182" s="1">
        <f t="shared" si="23"/>
        <v>2017</v>
      </c>
      <c r="D182" s="1">
        <f t="shared" si="23"/>
        <v>2016</v>
      </c>
      <c r="E182" s="10">
        <f t="shared" ref="E182" si="39">DATEVALUE("15-"&amp;B182&amp; " " &amp; TEXT(D182,"0"))</f>
        <v>42719</v>
      </c>
      <c r="F182" s="1">
        <f t="shared" ref="F182" si="40">YEAR(E182)+(E182-DATEVALUE("1-Jan-" &amp; TEXT(YEAR(E182),"0")))/365</f>
        <v>2016.9561643835616</v>
      </c>
      <c r="G182" s="9">
        <f>('Trust Fund Data'!G23-'Trust Fund Data'!G22)/'Trust Fund Data'!G22</f>
        <v>0.17263355007578227</v>
      </c>
    </row>
    <row r="183" spans="2:7" x14ac:dyDescent="0.25">
      <c r="B183" s="1" t="s">
        <v>0</v>
      </c>
      <c r="C183" s="1">
        <f t="shared" si="23"/>
        <v>2017</v>
      </c>
      <c r="D183" s="1">
        <f t="shared" si="23"/>
        <v>2017</v>
      </c>
      <c r="E183" s="10">
        <f t="shared" ref="E183:E235" si="41">DATEVALUE("15-"&amp;B183&amp; " " &amp; TEXT(D183,"0"))</f>
        <v>42750</v>
      </c>
      <c r="F183" s="1">
        <f t="shared" ref="F183:F218" si="42">YEAR(E183)+(E183-DATEVALUE("1-Jan-" &amp; TEXT(YEAR(E183),"0")))/365</f>
        <v>2017.0383561643835</v>
      </c>
      <c r="G183" s="9">
        <f>('Trust Fund Data'!H23-'Trust Fund Data'!H22)/'Trust Fund Data'!H22</f>
        <v>0.1217977105895299</v>
      </c>
    </row>
    <row r="184" spans="2:7" x14ac:dyDescent="0.25">
      <c r="B184" s="1" t="s">
        <v>1</v>
      </c>
      <c r="C184" s="1">
        <f t="shared" si="23"/>
        <v>2017</v>
      </c>
      <c r="D184" s="1">
        <f t="shared" si="23"/>
        <v>2017</v>
      </c>
      <c r="E184" s="10">
        <f t="shared" si="41"/>
        <v>42781</v>
      </c>
      <c r="F184" s="1">
        <f t="shared" si="42"/>
        <v>2017.1232876712329</v>
      </c>
      <c r="G184" s="9">
        <f>('Trust Fund Data'!I23-'Trust Fund Data'!I22)/'Trust Fund Data'!I22</f>
        <v>0.16090643560593723</v>
      </c>
    </row>
    <row r="185" spans="2:7" x14ac:dyDescent="0.25">
      <c r="B185" s="1" t="s">
        <v>2</v>
      </c>
      <c r="C185" s="1">
        <f t="shared" si="23"/>
        <v>2017</v>
      </c>
      <c r="D185" s="1">
        <f t="shared" si="23"/>
        <v>2017</v>
      </c>
      <c r="E185" s="10">
        <f t="shared" si="41"/>
        <v>42809</v>
      </c>
      <c r="F185" s="1">
        <f t="shared" si="42"/>
        <v>2017.2</v>
      </c>
      <c r="G185" s="9">
        <f>('Trust Fund Data'!J23-'Trust Fund Data'!J22)/'Trust Fund Data'!J22</f>
        <v>-5.837178642056691E-2</v>
      </c>
    </row>
    <row r="186" spans="2:7" x14ac:dyDescent="0.25">
      <c r="B186" s="1" t="s">
        <v>3</v>
      </c>
      <c r="C186" s="1">
        <f t="shared" si="23"/>
        <v>2017</v>
      </c>
      <c r="D186" s="1">
        <f t="shared" si="23"/>
        <v>2017</v>
      </c>
      <c r="E186" s="10">
        <f t="shared" si="41"/>
        <v>42840</v>
      </c>
      <c r="F186" s="1">
        <f t="shared" si="42"/>
        <v>2017.2849315068493</v>
      </c>
      <c r="G186" s="9">
        <f>('Trust Fund Data'!K23-'Trust Fund Data'!K22)/'Trust Fund Data'!K22</f>
        <v>3.4416844232795151E-3</v>
      </c>
    </row>
    <row r="187" spans="2:7" x14ac:dyDescent="0.25">
      <c r="B187" s="1" t="s">
        <v>4</v>
      </c>
      <c r="C187" s="1">
        <f t="shared" si="23"/>
        <v>2017</v>
      </c>
      <c r="D187" s="1">
        <f t="shared" si="23"/>
        <v>2017</v>
      </c>
      <c r="E187" s="10">
        <f t="shared" si="41"/>
        <v>42870</v>
      </c>
      <c r="F187" s="1">
        <f t="shared" si="42"/>
        <v>2017.3671232876711</v>
      </c>
      <c r="G187" s="9">
        <f>('Trust Fund Data'!L23-'Trust Fund Data'!L22)/'Trust Fund Data'!L22</f>
        <v>-8.6632854636755255E-2</v>
      </c>
    </row>
    <row r="188" spans="2:7" x14ac:dyDescent="0.25">
      <c r="B188" s="12" t="s">
        <v>5</v>
      </c>
      <c r="C188" s="12">
        <f t="shared" si="23"/>
        <v>2017</v>
      </c>
      <c r="D188" s="12">
        <f t="shared" si="23"/>
        <v>2017</v>
      </c>
      <c r="E188" s="13">
        <f t="shared" si="41"/>
        <v>42901</v>
      </c>
      <c r="F188" s="12">
        <f t="shared" si="42"/>
        <v>2017.4520547945206</v>
      </c>
      <c r="G188" s="14">
        <f>('Trust Fund Data'!M23-'Trust Fund Data'!M22)/'Trust Fund Data'!M22</f>
        <v>-1.3649291561508391E-2</v>
      </c>
    </row>
    <row r="189" spans="2:7" x14ac:dyDescent="0.25">
      <c r="B189" s="1" t="s">
        <v>6</v>
      </c>
      <c r="C189" s="1">
        <f t="shared" si="23"/>
        <v>2018</v>
      </c>
      <c r="D189" s="1">
        <f t="shared" si="23"/>
        <v>2017</v>
      </c>
      <c r="E189" s="10">
        <f t="shared" si="41"/>
        <v>42931</v>
      </c>
      <c r="F189" s="1">
        <f t="shared" si="42"/>
        <v>2017.5342465753424</v>
      </c>
      <c r="G189" s="9"/>
    </row>
    <row r="190" spans="2:7" x14ac:dyDescent="0.25">
      <c r="B190" s="1" t="s">
        <v>7</v>
      </c>
      <c r="C190" s="1">
        <f t="shared" si="23"/>
        <v>2018</v>
      </c>
      <c r="D190" s="1">
        <f t="shared" si="23"/>
        <v>2017</v>
      </c>
      <c r="E190" s="10">
        <f t="shared" si="41"/>
        <v>42962</v>
      </c>
      <c r="F190" s="1">
        <f t="shared" si="42"/>
        <v>2017.6191780821919</v>
      </c>
      <c r="G190" s="9">
        <f>('Trust Fund Data'!C24-'Trust Fund Data'!C23)/'Trust Fund Data'!C23</f>
        <v>-5.0933170056919969E-2</v>
      </c>
    </row>
    <row r="191" spans="2:7" x14ac:dyDescent="0.25">
      <c r="B191" s="1" t="s">
        <v>8</v>
      </c>
      <c r="C191" s="1">
        <f t="shared" si="23"/>
        <v>2018</v>
      </c>
      <c r="D191" s="1">
        <f t="shared" si="23"/>
        <v>2017</v>
      </c>
      <c r="E191" s="10">
        <f t="shared" si="41"/>
        <v>42993</v>
      </c>
      <c r="F191" s="1">
        <f t="shared" si="42"/>
        <v>2017.7041095890411</v>
      </c>
      <c r="G191" s="9">
        <f>('Trust Fund Data'!D24-'Trust Fund Data'!D23)/'Trust Fund Data'!D23</f>
        <v>-9.8049499070639132E-2</v>
      </c>
    </row>
    <row r="192" spans="2:7" x14ac:dyDescent="0.25">
      <c r="B192" s="1" t="s">
        <v>9</v>
      </c>
      <c r="C192" s="1">
        <f t="shared" si="23"/>
        <v>2018</v>
      </c>
      <c r="D192" s="1">
        <f t="shared" si="23"/>
        <v>2017</v>
      </c>
      <c r="E192" s="10">
        <f t="shared" si="41"/>
        <v>43023</v>
      </c>
      <c r="F192" s="1">
        <f t="shared" si="42"/>
        <v>2017.7863013698629</v>
      </c>
      <c r="G192" s="9">
        <f>('Trust Fund Data'!E24-'Trust Fund Data'!E23)/'Trust Fund Data'!E23</f>
        <v>-0.15724387477126131</v>
      </c>
    </row>
    <row r="193" spans="2:7" x14ac:dyDescent="0.25">
      <c r="B193" s="1" t="s">
        <v>10</v>
      </c>
      <c r="C193" s="1">
        <f t="shared" si="23"/>
        <v>2018</v>
      </c>
      <c r="D193" s="1">
        <f t="shared" si="23"/>
        <v>2017</v>
      </c>
      <c r="E193" s="10">
        <f t="shared" si="41"/>
        <v>43054</v>
      </c>
      <c r="F193" s="1">
        <f t="shared" si="42"/>
        <v>2017.8712328767124</v>
      </c>
      <c r="G193" s="9">
        <f>('Trust Fund Data'!F24-'Trust Fund Data'!F23)/'Trust Fund Data'!F23</f>
        <v>-3.0439378053594698E-2</v>
      </c>
    </row>
    <row r="194" spans="2:7" x14ac:dyDescent="0.25">
      <c r="B194" s="1" t="s">
        <v>11</v>
      </c>
      <c r="C194" s="1">
        <f t="shared" si="23"/>
        <v>2018</v>
      </c>
      <c r="D194" s="1">
        <f t="shared" si="23"/>
        <v>2017</v>
      </c>
      <c r="E194" s="10">
        <f t="shared" si="41"/>
        <v>43084</v>
      </c>
      <c r="F194" s="1">
        <f t="shared" si="42"/>
        <v>2017.9534246575342</v>
      </c>
      <c r="G194" s="9">
        <f>('Trust Fund Data'!G24-'Trust Fund Data'!G23)/'Trust Fund Data'!G23</f>
        <v>-0.77880144690987696</v>
      </c>
    </row>
    <row r="195" spans="2:7" x14ac:dyDescent="0.25">
      <c r="B195" s="1" t="s">
        <v>0</v>
      </c>
      <c r="C195" s="1">
        <f t="shared" si="23"/>
        <v>2018</v>
      </c>
      <c r="D195" s="1">
        <f t="shared" si="23"/>
        <v>2018</v>
      </c>
      <c r="E195" s="10">
        <f t="shared" si="41"/>
        <v>43115</v>
      </c>
      <c r="F195" s="1">
        <f t="shared" si="42"/>
        <v>2018.0383561643835</v>
      </c>
      <c r="G195" s="9">
        <f>('Trust Fund Data'!H24-'Trust Fund Data'!H23)/'Trust Fund Data'!H23</f>
        <v>-2.4467758464624231E-2</v>
      </c>
    </row>
    <row r="196" spans="2:7" x14ac:dyDescent="0.25">
      <c r="B196" s="1" t="s">
        <v>1</v>
      </c>
      <c r="C196" s="1">
        <f t="shared" si="23"/>
        <v>2018</v>
      </c>
      <c r="D196" s="1">
        <f t="shared" si="23"/>
        <v>2018</v>
      </c>
      <c r="E196" s="10">
        <f t="shared" si="41"/>
        <v>43146</v>
      </c>
      <c r="F196" s="1">
        <f t="shared" si="42"/>
        <v>2018.1232876712329</v>
      </c>
      <c r="G196" s="9">
        <f>('Trust Fund Data'!I24-'Trust Fund Data'!I23)/'Trust Fund Data'!I23</f>
        <v>-0.22088649032885629</v>
      </c>
    </row>
    <row r="197" spans="2:7" x14ac:dyDescent="0.25">
      <c r="B197" s="1" t="s">
        <v>2</v>
      </c>
      <c r="C197" s="1">
        <f t="shared" si="23"/>
        <v>2018</v>
      </c>
      <c r="D197" s="1">
        <f t="shared" si="23"/>
        <v>2018</v>
      </c>
      <c r="E197" s="10">
        <f t="shared" si="41"/>
        <v>43174</v>
      </c>
      <c r="F197" s="1">
        <f t="shared" si="42"/>
        <v>2018.2</v>
      </c>
      <c r="G197" s="9">
        <f>('Trust Fund Data'!J24-'Trust Fund Data'!J23)/'Trust Fund Data'!J23</f>
        <v>0.80429894874397656</v>
      </c>
    </row>
    <row r="198" spans="2:7" x14ac:dyDescent="0.25">
      <c r="B198" s="1" t="s">
        <v>3</v>
      </c>
      <c r="C198" s="1">
        <f t="shared" si="23"/>
        <v>2018</v>
      </c>
      <c r="D198" s="1">
        <f t="shared" si="23"/>
        <v>2018</v>
      </c>
      <c r="E198" s="10">
        <f t="shared" si="41"/>
        <v>43205</v>
      </c>
      <c r="F198" s="1">
        <f t="shared" si="42"/>
        <v>2018.2849315068493</v>
      </c>
      <c r="G198" s="9">
        <f>('Trust Fund Data'!K24-'Trust Fund Data'!K23)/'Trust Fund Data'!K23</f>
        <v>-0.11879165617592148</v>
      </c>
    </row>
    <row r="199" spans="2:7" x14ac:dyDescent="0.25">
      <c r="B199" s="1" t="s">
        <v>4</v>
      </c>
      <c r="C199" s="1">
        <f t="shared" si="23"/>
        <v>2018</v>
      </c>
      <c r="D199" s="1">
        <f t="shared" si="23"/>
        <v>2018</v>
      </c>
      <c r="E199" s="10">
        <f t="shared" si="41"/>
        <v>43235</v>
      </c>
      <c r="F199" s="1">
        <f t="shared" si="42"/>
        <v>2018.3671232876711</v>
      </c>
      <c r="G199" s="9">
        <f>('Trust Fund Data'!L24-'Trust Fund Data'!L23)/'Trust Fund Data'!L23</f>
        <v>4.4716248046316069E-2</v>
      </c>
    </row>
    <row r="200" spans="2:7" x14ac:dyDescent="0.25">
      <c r="B200" s="12" t="s">
        <v>5</v>
      </c>
      <c r="C200" s="12">
        <f t="shared" si="23"/>
        <v>2018</v>
      </c>
      <c r="D200" s="12">
        <f t="shared" si="23"/>
        <v>2018</v>
      </c>
      <c r="E200" s="13">
        <f t="shared" si="41"/>
        <v>43266</v>
      </c>
      <c r="F200" s="12">
        <f t="shared" si="42"/>
        <v>2018.4520547945206</v>
      </c>
      <c r="G200" s="14">
        <f>('Trust Fund Data'!M24-'Trust Fund Data'!M23)/'Trust Fund Data'!M23</f>
        <v>-0.21379669779853236</v>
      </c>
    </row>
    <row r="201" spans="2:7" x14ac:dyDescent="0.25">
      <c r="B201" s="1" t="s">
        <v>6</v>
      </c>
      <c r="C201" s="1">
        <f t="shared" si="23"/>
        <v>2019</v>
      </c>
      <c r="D201" s="1">
        <f t="shared" si="23"/>
        <v>2018</v>
      </c>
      <c r="E201" s="10">
        <f t="shared" si="41"/>
        <v>43296</v>
      </c>
      <c r="F201" s="1">
        <f>YEAR(E201)+(E201-DATEVALUE("1-Jan-" &amp; TEXT(YEAR(E201),"0")))/365</f>
        <v>2018.5342465753424</v>
      </c>
      <c r="G201" s="1"/>
    </row>
    <row r="202" spans="2:7" x14ac:dyDescent="0.25">
      <c r="B202" s="1" t="s">
        <v>7</v>
      </c>
      <c r="C202" s="1">
        <f t="shared" si="23"/>
        <v>2019</v>
      </c>
      <c r="D202" s="1">
        <f t="shared" si="23"/>
        <v>2018</v>
      </c>
      <c r="E202" s="10">
        <f t="shared" si="41"/>
        <v>43327</v>
      </c>
      <c r="F202" s="1">
        <f t="shared" si="42"/>
        <v>2018.6191780821919</v>
      </c>
      <c r="G202" s="9">
        <f>('Trust Fund Data'!C25-'Trust Fund Data'!C24)/'Trust Fund Data'!C24</f>
        <v>-1.8670999498219876E-2</v>
      </c>
    </row>
    <row r="203" spans="2:7" x14ac:dyDescent="0.25">
      <c r="B203" s="1" t="s">
        <v>8</v>
      </c>
      <c r="C203" s="1">
        <f t="shared" si="23"/>
        <v>2019</v>
      </c>
      <c r="D203" s="1">
        <f t="shared" si="23"/>
        <v>2018</v>
      </c>
      <c r="E203" s="10">
        <f t="shared" si="41"/>
        <v>43358</v>
      </c>
      <c r="F203" s="1">
        <f t="shared" si="42"/>
        <v>2018.7041095890411</v>
      </c>
      <c r="G203" s="9">
        <f>('Trust Fund Data'!D25-'Trust Fund Data'!D24)/'Trust Fund Data'!D24</f>
        <v>-1.740119371333778E-2</v>
      </c>
    </row>
    <row r="204" spans="2:7" x14ac:dyDescent="0.25">
      <c r="B204" s="1" t="s">
        <v>9</v>
      </c>
      <c r="C204" s="1">
        <f t="shared" si="23"/>
        <v>2019</v>
      </c>
      <c r="D204" s="1">
        <f t="shared" si="23"/>
        <v>2018</v>
      </c>
      <c r="E204" s="10">
        <f t="shared" si="41"/>
        <v>43388</v>
      </c>
      <c r="F204" s="1">
        <f t="shared" si="42"/>
        <v>2018.7863013698629</v>
      </c>
      <c r="G204" s="9">
        <f>('Trust Fund Data'!E25-'Trust Fund Data'!E24)/'Trust Fund Data'!E24</f>
        <v>-9.8869626303663277E-2</v>
      </c>
    </row>
    <row r="205" spans="2:7" x14ac:dyDescent="0.25">
      <c r="B205" s="1" t="s">
        <v>10</v>
      </c>
      <c r="C205" s="1">
        <f t="shared" si="23"/>
        <v>2019</v>
      </c>
      <c r="D205" s="1">
        <f t="shared" si="23"/>
        <v>2018</v>
      </c>
      <c r="E205" s="10">
        <f t="shared" si="41"/>
        <v>43419</v>
      </c>
      <c r="F205" s="1">
        <f t="shared" si="42"/>
        <v>2018.8712328767124</v>
      </c>
      <c r="G205" s="9">
        <f>('Trust Fund Data'!F25-'Trust Fund Data'!F24)/'Trust Fund Data'!F24</f>
        <v>-7.7290159886520854E-2</v>
      </c>
    </row>
    <row r="206" spans="2:7" x14ac:dyDescent="0.25">
      <c r="B206" s="1" t="s">
        <v>11</v>
      </c>
      <c r="C206" s="1">
        <f t="shared" si="23"/>
        <v>2019</v>
      </c>
      <c r="D206" s="1">
        <f t="shared" si="23"/>
        <v>2018</v>
      </c>
      <c r="E206" s="10">
        <f t="shared" si="41"/>
        <v>43449</v>
      </c>
      <c r="F206" s="1">
        <f t="shared" si="42"/>
        <v>2018.9534246575342</v>
      </c>
      <c r="G206" s="9">
        <f>('Trust Fund Data'!G25-'Trust Fund Data'!G24)/'Trust Fund Data'!G24</f>
        <v>2.7471058063358162</v>
      </c>
    </row>
    <row r="207" spans="2:7" x14ac:dyDescent="0.25">
      <c r="B207" s="1" t="s">
        <v>0</v>
      </c>
      <c r="C207" s="1">
        <f t="shared" si="23"/>
        <v>2019</v>
      </c>
      <c r="D207" s="1">
        <f t="shared" si="23"/>
        <v>2019</v>
      </c>
      <c r="E207" s="10">
        <f t="shared" si="41"/>
        <v>43480</v>
      </c>
      <c r="F207" s="1">
        <f t="shared" si="42"/>
        <v>2019.0383561643835</v>
      </c>
      <c r="G207" s="9">
        <f>('Trust Fund Data'!H25-'Trust Fund Data'!H24)/'Trust Fund Data'!H24</f>
        <v>-0.24348581402288233</v>
      </c>
    </row>
    <row r="208" spans="2:7" x14ac:dyDescent="0.25">
      <c r="B208" s="1" t="s">
        <v>1</v>
      </c>
      <c r="C208" s="1">
        <f t="shared" si="23"/>
        <v>2019</v>
      </c>
      <c r="D208" s="1">
        <f t="shared" si="23"/>
        <v>2019</v>
      </c>
      <c r="E208" s="10">
        <f t="shared" si="41"/>
        <v>43511</v>
      </c>
      <c r="F208" s="1">
        <f t="shared" si="42"/>
        <v>2019.1232876712329</v>
      </c>
      <c r="G208" s="9">
        <f>('Trust Fund Data'!I25-'Trust Fund Data'!I24)/'Trust Fund Data'!I24</f>
        <v>5.9397572860406457E-2</v>
      </c>
    </row>
    <row r="209" spans="2:7" x14ac:dyDescent="0.25">
      <c r="B209" s="1" t="s">
        <v>2</v>
      </c>
      <c r="C209" s="1">
        <f t="shared" si="23"/>
        <v>2019</v>
      </c>
      <c r="D209" s="1">
        <f t="shared" si="23"/>
        <v>2019</v>
      </c>
      <c r="E209" s="10">
        <f t="shared" si="41"/>
        <v>43539</v>
      </c>
      <c r="F209" s="1">
        <f t="shared" si="42"/>
        <v>2019.2</v>
      </c>
      <c r="G209" s="9">
        <f>('Trust Fund Data'!J25-'Trust Fund Data'!J24)/'Trust Fund Data'!J24</f>
        <v>-0.51578219366720546</v>
      </c>
    </row>
    <row r="210" spans="2:7" x14ac:dyDescent="0.25">
      <c r="B210" s="1" t="s">
        <v>3</v>
      </c>
      <c r="C210" s="1">
        <f t="shared" si="23"/>
        <v>2019</v>
      </c>
      <c r="D210" s="1">
        <f t="shared" si="23"/>
        <v>2019</v>
      </c>
      <c r="E210" s="10">
        <f t="shared" si="41"/>
        <v>43570</v>
      </c>
      <c r="F210" s="1">
        <f t="shared" si="42"/>
        <v>2019.2849315068493</v>
      </c>
      <c r="G210" s="9">
        <f>('Trust Fund Data'!K25-'Trust Fund Data'!K24)/'Trust Fund Data'!K24</f>
        <v>-2.129414491878575E-2</v>
      </c>
    </row>
    <row r="211" spans="2:7" x14ac:dyDescent="0.25">
      <c r="B211" s="1" t="s">
        <v>4</v>
      </c>
      <c r="C211" s="1">
        <f t="shared" si="23"/>
        <v>2019</v>
      </c>
      <c r="D211" s="1">
        <f t="shared" si="23"/>
        <v>2019</v>
      </c>
      <c r="E211" s="10">
        <f t="shared" si="41"/>
        <v>43600</v>
      </c>
      <c r="F211" s="1">
        <f t="shared" si="42"/>
        <v>2019.3671232876711</v>
      </c>
      <c r="G211" s="9">
        <f>('Trust Fund Data'!L25-'Trust Fund Data'!L24)/'Trust Fund Data'!L24</f>
        <v>-1.7564357781274412E-2</v>
      </c>
    </row>
    <row r="212" spans="2:7" x14ac:dyDescent="0.25">
      <c r="B212" s="12" t="s">
        <v>5</v>
      </c>
      <c r="C212" s="12">
        <f t="shared" si="23"/>
        <v>2019</v>
      </c>
      <c r="D212" s="12">
        <f t="shared" si="23"/>
        <v>2019</v>
      </c>
      <c r="E212" s="13">
        <f t="shared" si="41"/>
        <v>43631</v>
      </c>
      <c r="F212" s="12">
        <f t="shared" si="42"/>
        <v>2019.4520547945206</v>
      </c>
      <c r="G212" s="14">
        <f>('Trust Fund Data'!M25-'Trust Fund Data'!M24)/'Trust Fund Data'!M24</f>
        <v>-4.387895487673113E-2</v>
      </c>
    </row>
    <row r="213" spans="2:7" x14ac:dyDescent="0.25">
      <c r="B213" s="1" t="s">
        <v>6</v>
      </c>
      <c r="C213" s="1">
        <f t="shared" si="23"/>
        <v>2020</v>
      </c>
      <c r="D213" s="1">
        <f t="shared" si="23"/>
        <v>2019</v>
      </c>
      <c r="E213" s="10">
        <f t="shared" si="41"/>
        <v>43661</v>
      </c>
      <c r="F213" s="1">
        <f t="shared" si="42"/>
        <v>2019.5342465753424</v>
      </c>
      <c r="G213" s="9">
        <f>('Trust Fund Data'!B26-'Trust Fund Data'!B25)/'Trust Fund Data'!B25</f>
        <v>-5.4643341261924855E-2</v>
      </c>
    </row>
    <row r="214" spans="2:7" x14ac:dyDescent="0.25">
      <c r="B214" s="1" t="s">
        <v>7</v>
      </c>
      <c r="C214" s="1">
        <f t="shared" si="23"/>
        <v>2020</v>
      </c>
      <c r="D214" s="1">
        <f t="shared" si="23"/>
        <v>2019</v>
      </c>
      <c r="E214" s="10">
        <f t="shared" si="41"/>
        <v>43692</v>
      </c>
      <c r="F214" s="1">
        <f t="shared" si="42"/>
        <v>2019.6191780821919</v>
      </c>
      <c r="G214" s="9">
        <f>('Trust Fund Data'!C26-'Trust Fund Data'!C25)/'Trust Fund Data'!C25</f>
        <v>9.5935679918966829E-2</v>
      </c>
    </row>
    <row r="215" spans="2:7" x14ac:dyDescent="0.25">
      <c r="B215" s="1" t="s">
        <v>8</v>
      </c>
      <c r="C215" s="1">
        <f t="shared" si="23"/>
        <v>2020</v>
      </c>
      <c r="D215" s="1">
        <f t="shared" si="23"/>
        <v>2019</v>
      </c>
      <c r="E215" s="10">
        <f t="shared" si="41"/>
        <v>43723</v>
      </c>
      <c r="F215" s="1">
        <f t="shared" si="42"/>
        <v>2019.7041095890411</v>
      </c>
      <c r="G215" s="9">
        <f>('Trust Fund Data'!D26-'Trust Fund Data'!D25)/'Trust Fund Data'!D25</f>
        <v>-2.1934366596757489E-3</v>
      </c>
    </row>
    <row r="216" spans="2:7" x14ac:dyDescent="0.25">
      <c r="B216" s="1" t="s">
        <v>9</v>
      </c>
      <c r="C216" s="1">
        <f t="shared" si="23"/>
        <v>2020</v>
      </c>
      <c r="D216" s="1">
        <f t="shared" si="23"/>
        <v>2019</v>
      </c>
      <c r="E216" s="10">
        <f t="shared" si="41"/>
        <v>43753</v>
      </c>
      <c r="F216" s="1">
        <f t="shared" si="42"/>
        <v>2019.7863013698629</v>
      </c>
      <c r="G216" s="9">
        <f>('Trust Fund Data'!E26-'Trust Fund Data'!E25)/'Trust Fund Data'!E25</f>
        <v>-1.6796140322184971E-2</v>
      </c>
    </row>
    <row r="217" spans="2:7" x14ac:dyDescent="0.25">
      <c r="B217" s="1" t="s">
        <v>10</v>
      </c>
      <c r="C217" s="1">
        <f t="shared" si="23"/>
        <v>2020</v>
      </c>
      <c r="D217" s="1">
        <f t="shared" si="23"/>
        <v>2019</v>
      </c>
      <c r="E217" s="10">
        <f t="shared" si="41"/>
        <v>43784</v>
      </c>
      <c r="F217" s="1">
        <f t="shared" si="42"/>
        <v>2019.8712328767124</v>
      </c>
      <c r="G217" s="9">
        <f>('Trust Fund Data'!F26-'Trust Fund Data'!F25)/'Trust Fund Data'!F25</f>
        <v>0.30499767505859804</v>
      </c>
    </row>
    <row r="218" spans="2:7" x14ac:dyDescent="0.25">
      <c r="B218" s="1" t="s">
        <v>11</v>
      </c>
      <c r="C218" s="1">
        <f t="shared" si="23"/>
        <v>2020</v>
      </c>
      <c r="D218" s="1">
        <f t="shared" si="23"/>
        <v>2019</v>
      </c>
      <c r="E218" s="10">
        <f t="shared" si="41"/>
        <v>43814</v>
      </c>
      <c r="F218" s="1">
        <f t="shared" si="42"/>
        <v>2019.9534246575342</v>
      </c>
      <c r="G218" s="9">
        <f>('Trust Fund Data'!G26-'Trust Fund Data'!G25)/'Trust Fund Data'!G25</f>
        <v>0.19950716631274182</v>
      </c>
    </row>
    <row r="219" spans="2:7" x14ac:dyDescent="0.25">
      <c r="B219" s="1" t="s">
        <v>0</v>
      </c>
      <c r="C219" s="1">
        <f t="shared" si="23"/>
        <v>2020</v>
      </c>
      <c r="D219" s="1">
        <f t="shared" si="23"/>
        <v>2020</v>
      </c>
      <c r="E219" s="10">
        <f t="shared" si="41"/>
        <v>43845</v>
      </c>
      <c r="F219" s="1">
        <f>YEAR(E219)+(E219-DATEVALUE("1-Jan-" &amp; TEXT(YEAR(E219),"0")))/365</f>
        <v>2020.0383561643835</v>
      </c>
      <c r="G219" s="9">
        <f>('Trust Fund Data'!H26-'Trust Fund Data'!H25)/'Trust Fund Data'!H25</f>
        <v>0.52997770104049202</v>
      </c>
    </row>
    <row r="220" spans="2:7" x14ac:dyDescent="0.25">
      <c r="B220" s="1" t="s">
        <v>1</v>
      </c>
      <c r="C220" s="1">
        <f t="shared" si="23"/>
        <v>2020</v>
      </c>
      <c r="D220" s="1">
        <f t="shared" si="23"/>
        <v>2020</v>
      </c>
      <c r="E220" s="10">
        <f t="shared" si="41"/>
        <v>43876</v>
      </c>
      <c r="F220" s="1">
        <f>YEAR(E220)+(E220-DATEVALUE("1-Jan-" &amp; TEXT(YEAR(E220),"0")))/365</f>
        <v>2020.1232876712329</v>
      </c>
      <c r="G220" s="9">
        <f>('Trust Fund Data'!I26-'Trust Fund Data'!I25)/'Trust Fund Data'!I25</f>
        <v>1.2343851100597751</v>
      </c>
    </row>
    <row r="221" spans="2:7" x14ac:dyDescent="0.25">
      <c r="B221" s="1" t="s">
        <v>2</v>
      </c>
      <c r="C221" s="1">
        <f t="shared" si="23"/>
        <v>2020</v>
      </c>
      <c r="D221" s="1">
        <f t="shared" si="23"/>
        <v>2020</v>
      </c>
      <c r="E221" s="10">
        <f t="shared" si="41"/>
        <v>43905</v>
      </c>
      <c r="F221" s="1">
        <f t="shared" ref="F221:F223" si="43">YEAR(E221)+(E221-DATEVALUE("1-Jan-" &amp; TEXT(YEAR(E221),"0")))/365</f>
        <v>2020.2027397260274</v>
      </c>
      <c r="G221" s="9">
        <f>('Trust Fund Data'!J26-'Trust Fund Data'!J25)/'Trust Fund Data'!J25</f>
        <v>2.026421625548628</v>
      </c>
    </row>
    <row r="222" spans="2:7" x14ac:dyDescent="0.25">
      <c r="B222" s="1" t="s">
        <v>3</v>
      </c>
      <c r="C222" s="1">
        <f t="shared" si="23"/>
        <v>2020</v>
      </c>
      <c r="D222" s="1">
        <f t="shared" si="23"/>
        <v>2020</v>
      </c>
      <c r="E222" s="10">
        <f t="shared" si="41"/>
        <v>43936</v>
      </c>
      <c r="F222" s="1">
        <f t="shared" si="43"/>
        <v>2020.2876712328766</v>
      </c>
      <c r="G222" s="9">
        <f>('Trust Fund Data'!K26-'Trust Fund Data'!K25)/'Trust Fund Data'!K25</f>
        <v>1.7694409712085575</v>
      </c>
    </row>
    <row r="223" spans="2:7" x14ac:dyDescent="0.25">
      <c r="B223" s="1" t="s">
        <v>4</v>
      </c>
      <c r="C223" s="1">
        <f t="shared" si="23"/>
        <v>2020</v>
      </c>
      <c r="D223" s="1">
        <f t="shared" si="23"/>
        <v>2020</v>
      </c>
      <c r="E223" s="10">
        <f t="shared" si="41"/>
        <v>43966</v>
      </c>
      <c r="F223" s="1">
        <f t="shared" si="43"/>
        <v>2020.3698630136987</v>
      </c>
      <c r="G223" s="9">
        <f>('Trust Fund Data'!L26-'Trust Fund Data'!L25)/'Trust Fund Data'!L25</f>
        <v>1.4177352157384222</v>
      </c>
    </row>
    <row r="224" spans="2:7" x14ac:dyDescent="0.25">
      <c r="B224" s="12" t="s">
        <v>5</v>
      </c>
      <c r="C224" s="12">
        <f t="shared" si="23"/>
        <v>2020</v>
      </c>
      <c r="D224" s="12">
        <f t="shared" si="23"/>
        <v>2020</v>
      </c>
      <c r="E224" s="13">
        <f t="shared" si="41"/>
        <v>43997</v>
      </c>
      <c r="F224" s="12">
        <f>YEAR(E224)+(E224-DATEVALUE("1-Jan-" &amp; TEXT(YEAR(E224),"0")))/365</f>
        <v>2020.4547945205479</v>
      </c>
      <c r="G224" s="14">
        <f>('Trust Fund Data'!M26-'Trust Fund Data'!M25)/'Trust Fund Data'!M25</f>
        <v>1.6853678245344026</v>
      </c>
    </row>
    <row r="225" spans="2:26" x14ac:dyDescent="0.25">
      <c r="B225" s="1" t="s">
        <v>6</v>
      </c>
      <c r="C225" s="1">
        <f t="shared" si="23"/>
        <v>2021</v>
      </c>
      <c r="D225" s="1">
        <f t="shared" si="23"/>
        <v>2020</v>
      </c>
      <c r="E225" s="10">
        <f t="shared" si="41"/>
        <v>44027</v>
      </c>
      <c r="F225" s="1">
        <f t="shared" ref="F225:F227" si="44">YEAR(E225)+(E225-DATEVALUE("1-Jan-" &amp; TEXT(YEAR(E225),"0")))/365</f>
        <v>2020.5369863013698</v>
      </c>
      <c r="G225" s="9">
        <f>('Trust Fund Data'!B27-'Trust Fund Data'!B26)/'Trust Fund Data'!B26</f>
        <v>1.9887642881298613</v>
      </c>
    </row>
    <row r="226" spans="2:26" x14ac:dyDescent="0.25">
      <c r="B226" s="1" t="s">
        <v>7</v>
      </c>
      <c r="C226" s="1">
        <f t="shared" ref="C226:D237" si="45">C214+1</f>
        <v>2021</v>
      </c>
      <c r="D226" s="1">
        <f t="shared" si="45"/>
        <v>2020</v>
      </c>
      <c r="E226" s="10">
        <f t="shared" si="41"/>
        <v>44058</v>
      </c>
      <c r="F226" s="1">
        <f t="shared" si="44"/>
        <v>2020.6219178082192</v>
      </c>
      <c r="G226" s="9">
        <f>('Trust Fund Data'!C27-'Trust Fund Data'!C26)/'Trust Fund Data'!C26</f>
        <v>1.8993455624172955</v>
      </c>
    </row>
    <row r="227" spans="2:26" x14ac:dyDescent="0.25">
      <c r="B227" s="1" t="s">
        <v>8</v>
      </c>
      <c r="C227" s="1">
        <f t="shared" si="45"/>
        <v>2021</v>
      </c>
      <c r="D227" s="1">
        <f t="shared" si="45"/>
        <v>2020</v>
      </c>
      <c r="E227" s="10">
        <f t="shared" si="41"/>
        <v>44089</v>
      </c>
      <c r="F227" s="1">
        <f t="shared" si="44"/>
        <v>2020.7068493150684</v>
      </c>
      <c r="G227" s="9">
        <f>('Trust Fund Data'!D27-'Trust Fund Data'!D26)/'Trust Fund Data'!D26</f>
        <v>1.7448620452219386</v>
      </c>
    </row>
    <row r="228" spans="2:26" x14ac:dyDescent="0.25">
      <c r="B228" s="1" t="s">
        <v>9</v>
      </c>
      <c r="C228" s="1">
        <f t="shared" si="45"/>
        <v>2021</v>
      </c>
      <c r="D228" s="1">
        <f t="shared" si="45"/>
        <v>2020</v>
      </c>
      <c r="E228" s="10">
        <f t="shared" si="41"/>
        <v>44119</v>
      </c>
      <c r="F228" s="1">
        <f t="shared" ref="F228:F235" si="46">YEAR(E228)+(E228-DATEVALUE("1-Jan-" &amp; TEXT(YEAR(E228),"0")))/365</f>
        <v>2020.7890410958903</v>
      </c>
      <c r="G228" s="9">
        <f>('Trust Fund Data'!E27-'Trust Fund Data'!E26)/'Trust Fund Data'!E26</f>
        <v>2.7945512713884915</v>
      </c>
    </row>
    <row r="229" spans="2:26" x14ac:dyDescent="0.25">
      <c r="B229" s="1" t="s">
        <v>10</v>
      </c>
      <c r="C229" s="1">
        <f t="shared" si="45"/>
        <v>2021</v>
      </c>
      <c r="D229" s="1">
        <f t="shared" si="45"/>
        <v>2020</v>
      </c>
      <c r="E229" s="10">
        <f t="shared" si="41"/>
        <v>44150</v>
      </c>
      <c r="F229" s="1">
        <f t="shared" si="46"/>
        <v>2020.8739726027397</v>
      </c>
      <c r="G229" s="9">
        <f>('Trust Fund Data'!F27-'Trust Fund Data'!F26)/'Trust Fund Data'!F26</f>
        <v>1.640019386362719</v>
      </c>
    </row>
    <row r="230" spans="2:26" x14ac:dyDescent="0.25">
      <c r="B230" s="1" t="s">
        <v>11</v>
      </c>
      <c r="C230" s="1">
        <f t="shared" si="45"/>
        <v>2021</v>
      </c>
      <c r="D230" s="1">
        <f t="shared" si="45"/>
        <v>2020</v>
      </c>
      <c r="E230" s="10">
        <f t="shared" si="41"/>
        <v>44180</v>
      </c>
      <c r="F230" s="1">
        <f t="shared" si="46"/>
        <v>2020.9561643835616</v>
      </c>
      <c r="G230" s="9">
        <f>('Trust Fund Data'!G27-'Trust Fund Data'!G26)/'Trust Fund Data'!G26</f>
        <v>1.9795810612346314</v>
      </c>
    </row>
    <row r="231" spans="2:26" x14ac:dyDescent="0.25">
      <c r="B231" s="1" t="s">
        <v>0</v>
      </c>
      <c r="C231" s="1">
        <f t="shared" si="45"/>
        <v>2021</v>
      </c>
      <c r="D231" s="1">
        <f t="shared" si="45"/>
        <v>2021</v>
      </c>
      <c r="E231" s="10">
        <f t="shared" si="41"/>
        <v>44211</v>
      </c>
      <c r="F231" s="1">
        <f t="shared" si="46"/>
        <v>2021.0383561643835</v>
      </c>
      <c r="G231" s="9">
        <f>('Trust Fund Data'!H27-'Trust Fund Data'!H26)/'Trust Fund Data'!H26</f>
        <v>1.7583768302243945</v>
      </c>
    </row>
    <row r="232" spans="2:26" x14ac:dyDescent="0.25">
      <c r="B232" s="1" t="s">
        <v>1</v>
      </c>
      <c r="C232" s="1">
        <f t="shared" si="45"/>
        <v>2021</v>
      </c>
      <c r="D232" s="1">
        <f t="shared" si="45"/>
        <v>2021</v>
      </c>
      <c r="E232" s="10">
        <f t="shared" si="41"/>
        <v>44242</v>
      </c>
      <c r="F232" s="1">
        <f t="shared" si="46"/>
        <v>2021.1232876712329</v>
      </c>
      <c r="G232" s="9">
        <f>('Trust Fund Data'!I27-'Trust Fund Data'!I26)/'Trust Fund Data'!I26</f>
        <v>0.39739850460673021</v>
      </c>
    </row>
    <row r="233" spans="2:26" x14ac:dyDescent="0.25">
      <c r="B233" s="1" t="s">
        <v>2</v>
      </c>
      <c r="C233" s="1">
        <f t="shared" si="45"/>
        <v>2021</v>
      </c>
      <c r="D233" s="1">
        <f t="shared" si="45"/>
        <v>2021</v>
      </c>
      <c r="E233" s="10">
        <f t="shared" si="41"/>
        <v>44270</v>
      </c>
      <c r="F233" s="1">
        <f t="shared" si="46"/>
        <v>2021.2</v>
      </c>
      <c r="G233" s="9">
        <f>('Trust Fund Data'!J27-'Trust Fund Data'!J26)/'Trust Fund Data'!J26</f>
        <v>0.40153619544405728</v>
      </c>
    </row>
    <row r="234" spans="2:26" x14ac:dyDescent="0.25">
      <c r="B234" s="1" t="s">
        <v>3</v>
      </c>
      <c r="C234" s="1">
        <f t="shared" si="45"/>
        <v>2021</v>
      </c>
      <c r="D234" s="1">
        <f t="shared" si="45"/>
        <v>2021</v>
      </c>
      <c r="E234" s="10">
        <f t="shared" si="41"/>
        <v>44301</v>
      </c>
      <c r="F234" s="1">
        <f t="shared" si="46"/>
        <v>2021.2849315068493</v>
      </c>
      <c r="G234" s="9">
        <f>('Trust Fund Data'!K27-'Trust Fund Data'!K26)/'Trust Fund Data'!K26</f>
        <v>0.58484652545418636</v>
      </c>
    </row>
    <row r="235" spans="2:26" x14ac:dyDescent="0.25">
      <c r="B235" s="1" t="s">
        <v>4</v>
      </c>
      <c r="C235" s="1">
        <f t="shared" si="45"/>
        <v>2021</v>
      </c>
      <c r="D235" s="1">
        <f t="shared" si="45"/>
        <v>2021</v>
      </c>
      <c r="E235" s="10">
        <f t="shared" si="41"/>
        <v>44331</v>
      </c>
      <c r="F235" s="1">
        <f t="shared" si="46"/>
        <v>2021.3671232876711</v>
      </c>
      <c r="G235" s="9">
        <f>('Trust Fund Data'!L27-'Trust Fund Data'!L26)/'Trust Fund Data'!L26</f>
        <v>0.61840448945809456</v>
      </c>
    </row>
    <row r="236" spans="2:26" x14ac:dyDescent="0.25">
      <c r="B236" s="12" t="s">
        <v>5</v>
      </c>
      <c r="C236" s="12">
        <f t="shared" si="45"/>
        <v>2021</v>
      </c>
      <c r="D236" s="12">
        <f t="shared" si="45"/>
        <v>2021</v>
      </c>
      <c r="E236" s="13">
        <f t="shared" ref="E236:E250" si="47">DATEVALUE("15-"&amp;B236&amp; " " &amp; TEXT(D236,"0"))</f>
        <v>44362</v>
      </c>
      <c r="F236" s="12">
        <f t="shared" ref="F236:F250" si="48">YEAR(E236)+(E236-DATEVALUE("1-Jan-" &amp; TEXT(YEAR(E236),"0")))/365</f>
        <v>2021.4520547945206</v>
      </c>
      <c r="G236" s="14">
        <f>('Trust Fund Data'!M27-'Trust Fund Data'!M26)/'Trust Fund Data'!M26</f>
        <v>0.24185836573100608</v>
      </c>
    </row>
    <row r="237" spans="2:26" x14ac:dyDescent="0.25">
      <c r="B237" s="1" t="s">
        <v>6</v>
      </c>
      <c r="C237" s="1">
        <f t="shared" si="45"/>
        <v>2022</v>
      </c>
      <c r="D237" s="1">
        <f t="shared" si="45"/>
        <v>2021</v>
      </c>
      <c r="E237" s="10">
        <f t="shared" si="47"/>
        <v>44392</v>
      </c>
      <c r="F237" s="1">
        <f t="shared" si="48"/>
        <v>2021.5342465753424</v>
      </c>
      <c r="G237" s="9">
        <f>('Trust Fund Data'!B28-'Trust Fund Data'!B27)/'Trust Fund Data'!B27</f>
        <v>0.16230191849171105</v>
      </c>
      <c r="Z237" s="9"/>
    </row>
    <row r="238" spans="2:26" x14ac:dyDescent="0.25">
      <c r="B238" s="1" t="str">
        <f>B226</f>
        <v>August</v>
      </c>
      <c r="C238" s="1">
        <f t="shared" ref="C238:D242" si="49">C237</f>
        <v>2022</v>
      </c>
      <c r="D238" s="1">
        <f t="shared" si="49"/>
        <v>2021</v>
      </c>
      <c r="E238" s="10">
        <f t="shared" si="47"/>
        <v>44423</v>
      </c>
      <c r="F238" s="1">
        <f t="shared" si="48"/>
        <v>2021.6191780821919</v>
      </c>
      <c r="G238" s="9">
        <f>('Trust Fund Data'!C28-'Trust Fund Data'!C27)/'Trust Fund Data'!C27</f>
        <v>1.6368004229933678E-2</v>
      </c>
    </row>
    <row r="239" spans="2:26" x14ac:dyDescent="0.25">
      <c r="B239" s="1" t="str">
        <f>B227</f>
        <v>September</v>
      </c>
      <c r="C239" s="1">
        <f t="shared" si="49"/>
        <v>2022</v>
      </c>
      <c r="D239" s="1">
        <f t="shared" si="49"/>
        <v>2021</v>
      </c>
      <c r="E239" s="10">
        <f t="shared" si="47"/>
        <v>44454</v>
      </c>
      <c r="F239" s="1">
        <f t="shared" si="48"/>
        <v>2021.7041095890411</v>
      </c>
      <c r="G239" s="9">
        <f>('Trust Fund Data'!D28-'Trust Fund Data'!D27)/'Trust Fund Data'!D27</f>
        <v>4.8303428729390606E-2</v>
      </c>
    </row>
    <row r="240" spans="2:26" x14ac:dyDescent="0.25">
      <c r="B240" s="1" t="str">
        <f>B228</f>
        <v>October</v>
      </c>
      <c r="C240" s="1">
        <f t="shared" si="49"/>
        <v>2022</v>
      </c>
      <c r="D240" s="1">
        <f t="shared" si="49"/>
        <v>2021</v>
      </c>
      <c r="E240" s="10">
        <f t="shared" si="47"/>
        <v>44484</v>
      </c>
      <c r="F240" s="1">
        <f t="shared" si="48"/>
        <v>2021.7863013698629</v>
      </c>
      <c r="G240" s="9">
        <f>('Trust Fund Data'!E28-'Trust Fund Data'!E27)/'Trust Fund Data'!E27</f>
        <v>-4.9702021954738898E-2</v>
      </c>
    </row>
    <row r="241" spans="2:7" x14ac:dyDescent="0.25">
      <c r="B241" s="1" t="str">
        <f>B229</f>
        <v>November</v>
      </c>
      <c r="C241" s="1">
        <f t="shared" si="49"/>
        <v>2022</v>
      </c>
      <c r="D241" s="1">
        <f t="shared" si="49"/>
        <v>2021</v>
      </c>
      <c r="E241" s="10">
        <f t="shared" si="47"/>
        <v>44515</v>
      </c>
      <c r="F241" s="1">
        <f t="shared" si="48"/>
        <v>2021.8712328767124</v>
      </c>
      <c r="G241" s="9">
        <f>('Trust Fund Data'!F28-'Trust Fund Data'!F27)/'Trust Fund Data'!F27</f>
        <v>-0.11016385314846631</v>
      </c>
    </row>
    <row r="242" spans="2:7" x14ac:dyDescent="0.25">
      <c r="B242" s="1" t="str">
        <f t="shared" ref="B242:B247" si="50">B230</f>
        <v>December</v>
      </c>
      <c r="C242" s="1">
        <f t="shared" si="49"/>
        <v>2022</v>
      </c>
      <c r="D242" s="1">
        <f t="shared" ref="D242" si="51">D241</f>
        <v>2021</v>
      </c>
      <c r="E242" s="10">
        <f t="shared" si="47"/>
        <v>44545</v>
      </c>
      <c r="F242" s="1">
        <f t="shared" si="48"/>
        <v>2021.9534246575342</v>
      </c>
      <c r="G242" s="9">
        <f>('Trust Fund Data'!G28-'Trust Fund Data'!G27)/'Trust Fund Data'!G27</f>
        <v>-0.13312604704147959</v>
      </c>
    </row>
    <row r="243" spans="2:7" x14ac:dyDescent="0.25">
      <c r="B243" s="1" t="str">
        <f t="shared" si="50"/>
        <v>January</v>
      </c>
      <c r="C243" s="1">
        <f>C242</f>
        <v>2022</v>
      </c>
      <c r="D243" s="1">
        <v>2022</v>
      </c>
      <c r="E243" s="10">
        <f t="shared" si="47"/>
        <v>44576</v>
      </c>
      <c r="F243" s="1">
        <f t="shared" si="48"/>
        <v>2022.0383561643835</v>
      </c>
      <c r="G243" s="9">
        <f>('Trust Fund Data'!H28-'Trust Fund Data'!H27)/'Trust Fund Data'!H27</f>
        <v>-0.10863593735496611</v>
      </c>
    </row>
    <row r="244" spans="2:7" x14ac:dyDescent="0.25">
      <c r="B244" s="1" t="str">
        <f t="shared" si="50"/>
        <v>February</v>
      </c>
      <c r="C244" s="1">
        <f t="shared" ref="C244:D245" si="52">C243</f>
        <v>2022</v>
      </c>
      <c r="D244" s="1">
        <f t="shared" si="52"/>
        <v>2022</v>
      </c>
      <c r="E244" s="10">
        <f t="shared" si="47"/>
        <v>44607</v>
      </c>
      <c r="F244" s="1">
        <f t="shared" si="48"/>
        <v>2022.1232876712329</v>
      </c>
      <c r="G244" s="9">
        <f>('Trust Fund Data'!I28-'Trust Fund Data'!I27)/'Trust Fund Data'!I27</f>
        <v>-0.14855509685614482</v>
      </c>
    </row>
    <row r="245" spans="2:7" x14ac:dyDescent="0.25">
      <c r="B245" s="1" t="str">
        <f t="shared" si="50"/>
        <v>March</v>
      </c>
      <c r="C245" s="1">
        <f t="shared" si="52"/>
        <v>2022</v>
      </c>
      <c r="D245" s="1">
        <f t="shared" si="52"/>
        <v>2022</v>
      </c>
      <c r="E245" s="10">
        <f t="shared" si="47"/>
        <v>44635</v>
      </c>
      <c r="F245" s="1">
        <f t="shared" si="48"/>
        <v>2022.2</v>
      </c>
      <c r="G245" s="9">
        <f>('Trust Fund Data'!J28-'Trust Fund Data'!J27)/'Trust Fund Data'!J27</f>
        <v>-0.18510092840753903</v>
      </c>
    </row>
    <row r="246" spans="2:7" x14ac:dyDescent="0.25">
      <c r="B246" s="1" t="str">
        <f t="shared" si="50"/>
        <v>April</v>
      </c>
      <c r="C246" s="1">
        <f t="shared" ref="C246:D248" si="53">C245</f>
        <v>2022</v>
      </c>
      <c r="D246" s="1">
        <f t="shared" si="53"/>
        <v>2022</v>
      </c>
      <c r="E246" s="10">
        <f t="shared" si="47"/>
        <v>44666</v>
      </c>
      <c r="F246" s="1">
        <f t="shared" si="48"/>
        <v>2022.2849315068493</v>
      </c>
      <c r="G246" s="9">
        <f>('Trust Fund Data'!K28-'Trust Fund Data'!K27)/'Trust Fund Data'!K27</f>
        <v>-0.27630563416516596</v>
      </c>
    </row>
    <row r="247" spans="2:7" x14ac:dyDescent="0.25">
      <c r="B247" s="1" t="str">
        <f t="shared" si="50"/>
        <v>May</v>
      </c>
      <c r="C247" s="1">
        <f t="shared" ref="C247:D247" si="54">C246</f>
        <v>2022</v>
      </c>
      <c r="D247" s="1">
        <f t="shared" si="54"/>
        <v>2022</v>
      </c>
      <c r="E247" s="10">
        <f t="shared" si="47"/>
        <v>44696</v>
      </c>
      <c r="F247" s="1">
        <f t="shared" si="48"/>
        <v>2022.3671232876711</v>
      </c>
      <c r="G247" s="9">
        <f>('Trust Fund Data'!L28-'Trust Fund Data'!L27)/'Trust Fund Data'!L27</f>
        <v>-0.3177018884627138</v>
      </c>
    </row>
    <row r="248" spans="2:7" x14ac:dyDescent="0.25">
      <c r="B248" s="12" t="s">
        <v>5</v>
      </c>
      <c r="C248" s="12">
        <f t="shared" si="53"/>
        <v>2022</v>
      </c>
      <c r="D248" s="12">
        <f t="shared" si="53"/>
        <v>2022</v>
      </c>
      <c r="E248" s="13">
        <f t="shared" si="47"/>
        <v>44727</v>
      </c>
      <c r="F248" s="12">
        <f t="shared" si="48"/>
        <v>2022.4520547945206</v>
      </c>
      <c r="G248" s="14">
        <f>('Trust Fund Data'!M28-'Trust Fund Data'!M27)/'Trust Fund Data'!M27</f>
        <v>-0.256839984978321</v>
      </c>
    </row>
    <row r="249" spans="2:7" x14ac:dyDescent="0.25">
      <c r="B249" s="1" t="s">
        <v>6</v>
      </c>
      <c r="C249" s="1">
        <v>2023</v>
      </c>
      <c r="D249" s="1">
        <v>2022</v>
      </c>
      <c r="E249" s="10">
        <f t="shared" si="47"/>
        <v>44757</v>
      </c>
      <c r="F249" s="1">
        <f t="shared" si="48"/>
        <v>2022.5342465753424</v>
      </c>
      <c r="G249" s="9">
        <f>('Trust Fund Data'!B29-'Trust Fund Data'!B28)/'Trust Fund Data'!B28</f>
        <v>-0.28315980936441437</v>
      </c>
    </row>
    <row r="250" spans="2:7" x14ac:dyDescent="0.25">
      <c r="B250" s="1" t="s">
        <v>7</v>
      </c>
      <c r="C250" s="1">
        <v>2023</v>
      </c>
      <c r="D250" s="1">
        <v>2022</v>
      </c>
      <c r="E250" s="10">
        <f t="shared" si="47"/>
        <v>44788</v>
      </c>
      <c r="F250" s="1">
        <f t="shared" si="48"/>
        <v>2022.6191780821919</v>
      </c>
      <c r="G250" s="9">
        <f>('Trust Fund Data'!C29-'Trust Fund Data'!C28)/'Trust Fund Data'!C28</f>
        <v>-0.44283350108757524</v>
      </c>
    </row>
    <row r="251" spans="2:7" x14ac:dyDescent="0.25">
      <c r="B251" s="1" t="s">
        <v>8</v>
      </c>
      <c r="C251" s="1">
        <v>2023</v>
      </c>
      <c r="D251" s="1">
        <v>2022</v>
      </c>
      <c r="E251" s="10">
        <f t="shared" ref="E251:E273" si="55">DATEVALUE("15-"&amp;B251&amp; " " &amp; TEXT(D251,"0"))</f>
        <v>44819</v>
      </c>
      <c r="F251" s="1">
        <f t="shared" ref="F251:F273" si="56">YEAR(E251)+(E251-DATEVALUE("1-Jan-" &amp; TEXT(YEAR(E251),"0")))/365</f>
        <v>2022.7041095890411</v>
      </c>
      <c r="G251" s="9">
        <f>('Trust Fund Data'!D29-'Trust Fund Data'!D28)/'Trust Fund Data'!D28</f>
        <v>-9.7628795860395023E-2</v>
      </c>
    </row>
    <row r="252" spans="2:7" x14ac:dyDescent="0.25">
      <c r="B252" s="1" t="s">
        <v>9</v>
      </c>
      <c r="C252" s="1">
        <v>2023</v>
      </c>
      <c r="D252" s="1">
        <v>2022</v>
      </c>
      <c r="E252" s="10">
        <f t="shared" si="55"/>
        <v>44849</v>
      </c>
      <c r="F252" s="1">
        <f t="shared" si="56"/>
        <v>2022.7863013698629</v>
      </c>
      <c r="G252" s="9">
        <f>('Trust Fund Data'!E29-'Trust Fund Data'!E28)/'Trust Fund Data'!E28</f>
        <v>-0.3129950520359629</v>
      </c>
    </row>
    <row r="253" spans="2:7" x14ac:dyDescent="0.25">
      <c r="B253" s="1" t="s">
        <v>10</v>
      </c>
      <c r="C253" s="1">
        <v>2023</v>
      </c>
      <c r="D253" s="1">
        <v>2022</v>
      </c>
      <c r="E253" s="10">
        <f t="shared" si="55"/>
        <v>44880</v>
      </c>
      <c r="F253" s="1">
        <f t="shared" si="56"/>
        <v>2022.8712328767124</v>
      </c>
      <c r="G253" s="9">
        <f>('Trust Fund Data'!F29-'Trust Fund Data'!F28)/'Trust Fund Data'!F28</f>
        <v>-0.36225530155775265</v>
      </c>
    </row>
    <row r="254" spans="2:7" x14ac:dyDescent="0.25">
      <c r="B254" s="1" t="s">
        <v>11</v>
      </c>
      <c r="C254" s="1">
        <v>2023</v>
      </c>
      <c r="D254" s="1">
        <v>2022</v>
      </c>
      <c r="E254" s="10">
        <f t="shared" si="55"/>
        <v>44910</v>
      </c>
      <c r="F254" s="1">
        <f t="shared" si="56"/>
        <v>2022.9534246575342</v>
      </c>
      <c r="G254" s="9">
        <f>('Trust Fund Data'!G29-'Trust Fund Data'!G28)/'Trust Fund Data'!G28</f>
        <v>-0.29873799293017683</v>
      </c>
    </row>
    <row r="255" spans="2:7" x14ac:dyDescent="0.25">
      <c r="B255" s="1" t="s">
        <v>0</v>
      </c>
      <c r="C255" s="1">
        <v>2023</v>
      </c>
      <c r="D255" s="1">
        <v>2023</v>
      </c>
      <c r="E255" s="10">
        <f t="shared" si="55"/>
        <v>44941</v>
      </c>
      <c r="F255" s="1">
        <f t="shared" si="56"/>
        <v>2023.0383561643835</v>
      </c>
      <c r="G255" s="9">
        <f>('Trust Fund Data'!H29-'Trust Fund Data'!H28)/'Trust Fund Data'!H28</f>
        <v>-0.36025196221572198</v>
      </c>
    </row>
    <row r="256" spans="2:7" x14ac:dyDescent="0.25">
      <c r="B256" s="1" t="s">
        <v>1</v>
      </c>
      <c r="C256" s="1">
        <v>2023</v>
      </c>
      <c r="D256" s="1">
        <v>2023</v>
      </c>
      <c r="E256" s="10">
        <f t="shared" si="55"/>
        <v>44972</v>
      </c>
      <c r="F256" s="1">
        <f t="shared" si="56"/>
        <v>2023.1232876712329</v>
      </c>
      <c r="G256" s="9">
        <f>('Trust Fund Data'!I29-'Trust Fund Data'!I28)/'Trust Fund Data'!I28</f>
        <v>-0.20337887086805481</v>
      </c>
    </row>
    <row r="257" spans="2:16" x14ac:dyDescent="0.25">
      <c r="B257" s="1" t="s">
        <v>2</v>
      </c>
      <c r="C257" s="1">
        <v>2023</v>
      </c>
      <c r="D257" s="1">
        <v>2023</v>
      </c>
      <c r="E257" s="10">
        <f t="shared" si="55"/>
        <v>45000</v>
      </c>
      <c r="F257" s="1">
        <f t="shared" si="56"/>
        <v>2023.2</v>
      </c>
      <c r="G257" s="9">
        <f>('Trust Fund Data'!J29-'Trust Fund Data'!J28)/'Trust Fund Data'!J28</f>
        <v>-0.43783274409572714</v>
      </c>
    </row>
    <row r="258" spans="2:16" x14ac:dyDescent="0.25">
      <c r="B258" s="1" t="s">
        <v>3</v>
      </c>
      <c r="C258" s="1">
        <v>2023</v>
      </c>
      <c r="D258" s="1">
        <v>2023</v>
      </c>
      <c r="E258" s="10">
        <f t="shared" si="55"/>
        <v>45031</v>
      </c>
      <c r="F258" s="1">
        <f t="shared" si="56"/>
        <v>2023.2849315068493</v>
      </c>
      <c r="G258" s="9">
        <f>('Trust Fund Data'!K29-'Trust Fund Data'!K28)/'Trust Fund Data'!K28</f>
        <v>-0.33880832025526086</v>
      </c>
    </row>
    <row r="259" spans="2:16" x14ac:dyDescent="0.25">
      <c r="B259" s="1" t="s">
        <v>4</v>
      </c>
      <c r="C259" s="1">
        <v>2023</v>
      </c>
      <c r="D259" s="1">
        <v>2023</v>
      </c>
      <c r="E259" s="10">
        <f t="shared" si="55"/>
        <v>45061</v>
      </c>
      <c r="F259" s="1">
        <f t="shared" si="56"/>
        <v>2023.3671232876711</v>
      </c>
      <c r="G259" s="9">
        <f>('Trust Fund Data'!L29-'Trust Fund Data'!L28)/'Trust Fund Data'!L28</f>
        <v>-0.34290216005061208</v>
      </c>
    </row>
    <row r="260" spans="2:16" x14ac:dyDescent="0.25">
      <c r="B260" s="12" t="s">
        <v>5</v>
      </c>
      <c r="C260" s="12">
        <v>2023</v>
      </c>
      <c r="D260" s="12">
        <v>2023</v>
      </c>
      <c r="E260" s="13">
        <f t="shared" si="55"/>
        <v>45092</v>
      </c>
      <c r="F260" s="12">
        <f t="shared" si="56"/>
        <v>2023.4520547945206</v>
      </c>
      <c r="G260" s="14">
        <f>('Trust Fund Data'!M29-'Trust Fund Data'!M28)/'Trust Fund Data'!M28</f>
        <v>-0.19776285499667176</v>
      </c>
    </row>
    <row r="261" spans="2:16" x14ac:dyDescent="0.25">
      <c r="B261" s="1" t="s">
        <v>6</v>
      </c>
      <c r="C261" s="1">
        <v>2024</v>
      </c>
      <c r="D261" s="1">
        <v>2023</v>
      </c>
      <c r="E261" s="10">
        <f t="shared" si="55"/>
        <v>45122</v>
      </c>
      <c r="F261" s="1">
        <f t="shared" si="56"/>
        <v>2023.5342465753424</v>
      </c>
      <c r="G261" s="9">
        <f>('Trust Fund Data'!B30-'Trust Fund Data'!B29)/'Trust Fund Data'!B29</f>
        <v>-0.1842873633462348</v>
      </c>
    </row>
    <row r="262" spans="2:16" x14ac:dyDescent="0.25">
      <c r="B262" s="1" t="s">
        <v>7</v>
      </c>
      <c r="C262" s="1">
        <v>2024</v>
      </c>
      <c r="D262" s="1">
        <v>2023</v>
      </c>
      <c r="E262" s="10">
        <f t="shared" si="55"/>
        <v>45153</v>
      </c>
      <c r="F262" s="1">
        <f t="shared" si="56"/>
        <v>2023.6191780821919</v>
      </c>
      <c r="G262" s="9">
        <f>('Trust Fund Data'!C30-'Trust Fund Data'!C29)/'Trust Fund Data'!C29</f>
        <v>-0.11233499550064614</v>
      </c>
    </row>
    <row r="263" spans="2:16" x14ac:dyDescent="0.25">
      <c r="B263" s="1" t="s">
        <v>8</v>
      </c>
      <c r="C263" s="1">
        <v>2024</v>
      </c>
      <c r="D263" s="1">
        <v>2023</v>
      </c>
      <c r="E263" s="10">
        <f t="shared" si="55"/>
        <v>45184</v>
      </c>
      <c r="F263" s="1">
        <f t="shared" si="56"/>
        <v>2023.7041095890411</v>
      </c>
      <c r="G263" s="9">
        <f>('Trust Fund Data'!D30-'Trust Fund Data'!D29)/'Trust Fund Data'!D29</f>
        <v>-0.33685739717515073</v>
      </c>
    </row>
    <row r="264" spans="2:16" x14ac:dyDescent="0.25">
      <c r="B264" s="1" t="s">
        <v>9</v>
      </c>
      <c r="C264" s="1">
        <v>2024</v>
      </c>
      <c r="D264" s="1">
        <v>2023</v>
      </c>
      <c r="E264" s="10">
        <f t="shared" si="55"/>
        <v>45214</v>
      </c>
      <c r="F264" s="1">
        <f t="shared" si="56"/>
        <v>2023.7863013698629</v>
      </c>
      <c r="G264" s="9">
        <f>('Trust Fund Data'!E30-'Trust Fund Data'!E29)/'Trust Fund Data'!E29</f>
        <v>-0.17095743549858156</v>
      </c>
      <c r="P264" s="9"/>
    </row>
    <row r="265" spans="2:16" x14ac:dyDescent="0.25">
      <c r="B265" s="1" t="s">
        <v>10</v>
      </c>
      <c r="C265" s="1">
        <v>2024</v>
      </c>
      <c r="D265" s="1">
        <v>2023</v>
      </c>
      <c r="E265" s="10">
        <f t="shared" si="55"/>
        <v>45245</v>
      </c>
      <c r="F265" s="1">
        <f t="shared" si="56"/>
        <v>2023.8712328767124</v>
      </c>
      <c r="G265" s="9">
        <f>('Trust Fund Data'!F30-'Trust Fund Data'!F29)/'Trust Fund Data'!F29</f>
        <v>-0.10697536144834155</v>
      </c>
    </row>
    <row r="266" spans="2:16" x14ac:dyDescent="0.25">
      <c r="B266" s="1" t="s">
        <v>11</v>
      </c>
      <c r="C266" s="1">
        <v>2024</v>
      </c>
      <c r="D266" s="1">
        <v>2023</v>
      </c>
      <c r="E266" s="10">
        <f t="shared" si="55"/>
        <v>45275</v>
      </c>
      <c r="F266" s="1">
        <f t="shared" si="56"/>
        <v>2023.9534246575342</v>
      </c>
      <c r="G266" s="9">
        <f>('Trust Fund Data'!G30-'Trust Fund Data'!G29)/'Trust Fund Data'!G29</f>
        <v>-6.4702496141880797E-2</v>
      </c>
    </row>
    <row r="267" spans="2:16" x14ac:dyDescent="0.25">
      <c r="B267" s="1" t="s">
        <v>0</v>
      </c>
      <c r="C267" s="1">
        <v>2024</v>
      </c>
      <c r="D267" s="1">
        <v>2024</v>
      </c>
      <c r="E267" s="10">
        <f t="shared" si="55"/>
        <v>45306</v>
      </c>
      <c r="F267" s="1">
        <f t="shared" si="56"/>
        <v>2024.0383561643835</v>
      </c>
      <c r="G267" s="9">
        <f>('Trust Fund Data'!H30-'Trust Fund Data'!H29)/'Trust Fund Data'!H29</f>
        <v>-0.16255858465096176</v>
      </c>
    </row>
    <row r="268" spans="2:16" x14ac:dyDescent="0.25">
      <c r="B268" s="1" t="s">
        <v>1</v>
      </c>
      <c r="C268" s="1">
        <v>2024</v>
      </c>
      <c r="D268" s="1">
        <v>2024</v>
      </c>
      <c r="E268" s="10">
        <f t="shared" si="55"/>
        <v>45337</v>
      </c>
      <c r="F268" s="1">
        <f t="shared" si="56"/>
        <v>2024.1232876712329</v>
      </c>
      <c r="G268" s="9">
        <f>('Trust Fund Data'!I30-'Trust Fund Data'!I29)/'Trust Fund Data'!I29</f>
        <v>9.0346367112861856E-2</v>
      </c>
    </row>
    <row r="269" spans="2:16" x14ac:dyDescent="0.25">
      <c r="B269" s="1" t="s">
        <v>2</v>
      </c>
      <c r="C269" s="1">
        <v>2024</v>
      </c>
      <c r="D269" s="1">
        <v>2024</v>
      </c>
      <c r="E269" s="10">
        <f t="shared" si="55"/>
        <v>45366</v>
      </c>
      <c r="F269" s="1">
        <f t="shared" si="56"/>
        <v>2024.2027397260274</v>
      </c>
      <c r="G269" s="9">
        <f>('Trust Fund Data'!J30-'Trust Fund Data'!J29)/'Trust Fund Data'!J29</f>
        <v>-4.6205238557022278E-2</v>
      </c>
    </row>
    <row r="270" spans="2:16" x14ac:dyDescent="0.25">
      <c r="B270" s="1" t="s">
        <v>3</v>
      </c>
      <c r="C270" s="1">
        <v>2024</v>
      </c>
      <c r="D270" s="1">
        <v>2024</v>
      </c>
      <c r="E270" s="10">
        <f t="shared" si="55"/>
        <v>45397</v>
      </c>
      <c r="F270" s="1">
        <f t="shared" si="56"/>
        <v>2024.2876712328766</v>
      </c>
      <c r="G270" s="9">
        <f>('Trust Fund Data'!K30-'Trust Fund Data'!K29)/'Trust Fund Data'!K29</f>
        <v>-0.26633832180087341</v>
      </c>
    </row>
    <row r="271" spans="2:16" x14ac:dyDescent="0.25">
      <c r="B271" s="1" t="s">
        <v>4</v>
      </c>
      <c r="C271" s="1">
        <v>2024</v>
      </c>
      <c r="D271" s="1">
        <v>2024</v>
      </c>
      <c r="E271" s="10">
        <f t="shared" si="55"/>
        <v>45427</v>
      </c>
      <c r="F271" s="1">
        <f t="shared" si="56"/>
        <v>2024.3698630136987</v>
      </c>
      <c r="G271" s="9">
        <f>('Trust Fund Data'!L30-'Trust Fund Data'!L29)/'Trust Fund Data'!L29</f>
        <v>-4.5764876794276285E-3</v>
      </c>
    </row>
    <row r="272" spans="2:16" x14ac:dyDescent="0.25">
      <c r="B272" s="12" t="s">
        <v>5</v>
      </c>
      <c r="C272" s="12">
        <v>2024</v>
      </c>
      <c r="D272" s="12">
        <v>2024</v>
      </c>
      <c r="E272" s="13">
        <f t="shared" si="55"/>
        <v>45458</v>
      </c>
      <c r="F272" s="12">
        <f t="shared" si="56"/>
        <v>2024.4547945205479</v>
      </c>
      <c r="G272" s="14">
        <f>('Trust Fund Data'!M30-'Trust Fund Data'!M29)/'Trust Fund Data'!M29</f>
        <v>-8.3385299072310612E-2</v>
      </c>
    </row>
    <row r="273" spans="2:7" x14ac:dyDescent="0.25">
      <c r="B273" s="1" t="s">
        <v>6</v>
      </c>
      <c r="C273" s="1">
        <v>2025</v>
      </c>
      <c r="D273" s="1">
        <v>2024</v>
      </c>
      <c r="E273" s="10">
        <f t="shared" si="55"/>
        <v>45488</v>
      </c>
      <c r="F273" s="1">
        <f t="shared" si="56"/>
        <v>2024.5369863013698</v>
      </c>
      <c r="G273" s="9">
        <f>('Trust Fund Data'!B31-'Trust Fund Data'!B30)/'Trust Fund Data'!B30</f>
        <v>2.0174417714143011</v>
      </c>
    </row>
    <row r="274" spans="2:7" x14ac:dyDescent="0.25">
      <c r="B274" s="1" t="s">
        <v>7</v>
      </c>
      <c r="C274" s="1">
        <v>2025</v>
      </c>
      <c r="D274" s="1">
        <v>2024</v>
      </c>
      <c r="E274" s="10">
        <f t="shared" ref="E274:E275" si="57">DATEVALUE("15-"&amp;B274&amp; " " &amp; TEXT(D274,"0"))</f>
        <v>45519</v>
      </c>
      <c r="F274" s="1">
        <f t="shared" ref="F274:F275" si="58">YEAR(E274)+(E274-DATEVALUE("1-Jan-" &amp; TEXT(YEAR(E274),"0")))/365</f>
        <v>2024.6219178082192</v>
      </c>
      <c r="G274" s="9">
        <f>('Trust Fund Data'!C31-'Trust Fund Data'!C30)/'Trust Fund Data'!C30</f>
        <v>0.24183755602304949</v>
      </c>
    </row>
    <row r="275" spans="2:7" x14ac:dyDescent="0.25">
      <c r="B275" s="1" t="s">
        <v>8</v>
      </c>
      <c r="C275" s="1">
        <v>2025</v>
      </c>
      <c r="D275" s="1">
        <v>2024</v>
      </c>
      <c r="E275" s="10">
        <f t="shared" si="57"/>
        <v>45550</v>
      </c>
      <c r="F275" s="1">
        <f t="shared" si="58"/>
        <v>2024.7068493150684</v>
      </c>
      <c r="G275" s="9">
        <f>('Trust Fund Data'!D31-'Trust Fund Data'!D30)/'Trust Fund Data'!D30</f>
        <v>3.0149548568461842E-2</v>
      </c>
    </row>
    <row r="276" spans="2:7" x14ac:dyDescent="0.25">
      <c r="B276" s="1" t="s">
        <v>9</v>
      </c>
      <c r="C276" s="1">
        <v>2025</v>
      </c>
      <c r="D276" s="1">
        <v>2024</v>
      </c>
      <c r="E276" s="10">
        <f t="shared" ref="E276:E281" si="59">DATEVALUE("15-"&amp;B276&amp; " " &amp; TEXT(D276,"0"))</f>
        <v>45580</v>
      </c>
      <c r="F276" s="1">
        <f t="shared" ref="F276:F287" si="60">YEAR(E276)+(E276-DATEVALUE("1-Jan-" &amp; TEXT(YEAR(E276),"0")))/365</f>
        <v>2024.7890410958903</v>
      </c>
      <c r="G276" s="9">
        <f>('Trust Fund Data'!E31-'Trust Fund Data'!E30)/'Trust Fund Data'!E30</f>
        <v>-6.836208525687751E-3</v>
      </c>
    </row>
    <row r="277" spans="2:7" x14ac:dyDescent="0.25">
      <c r="B277" s="1" t="s">
        <v>10</v>
      </c>
      <c r="C277" s="1">
        <v>2025</v>
      </c>
      <c r="D277" s="1">
        <v>2024</v>
      </c>
      <c r="E277" s="10">
        <f t="shared" si="59"/>
        <v>45611</v>
      </c>
      <c r="F277" s="1">
        <f t="shared" si="60"/>
        <v>2024.8739726027397</v>
      </c>
      <c r="G277" s="9">
        <f>('Trust Fund Data'!F31-'Trust Fund Data'!F30)/'Trust Fund Data'!F30</f>
        <v>-5.5438172170852841E-3</v>
      </c>
    </row>
    <row r="278" spans="2:7" x14ac:dyDescent="0.25">
      <c r="B278" s="1" t="s">
        <v>11</v>
      </c>
      <c r="C278" s="1">
        <v>2025</v>
      </c>
      <c r="D278" s="1">
        <v>2024</v>
      </c>
      <c r="E278" s="10">
        <f t="shared" si="59"/>
        <v>45641</v>
      </c>
      <c r="F278" s="1">
        <f t="shared" si="60"/>
        <v>2024.9561643835616</v>
      </c>
      <c r="G278" s="9">
        <f>('Trust Fund Data'!G31-'Trust Fund Data'!G30)/'Trust Fund Data'!G30</f>
        <v>-0.15372515331317529</v>
      </c>
    </row>
    <row r="279" spans="2:7" x14ac:dyDescent="0.25">
      <c r="B279" s="1" t="s">
        <v>0</v>
      </c>
      <c r="C279" s="1">
        <v>2025</v>
      </c>
      <c r="D279" s="1">
        <v>2025</v>
      </c>
      <c r="E279" s="10">
        <f t="shared" si="59"/>
        <v>45672</v>
      </c>
      <c r="F279" s="1">
        <f t="shared" si="60"/>
        <v>2025.0383561643835</v>
      </c>
      <c r="G279" s="9">
        <f>('Trust Fund Data'!H31-'Trust Fund Data'!H30)/'Trust Fund Data'!H30</f>
        <v>5.1031840610619078E-2</v>
      </c>
    </row>
    <row r="280" spans="2:7" x14ac:dyDescent="0.25">
      <c r="B280" s="1" t="s">
        <v>1</v>
      </c>
      <c r="C280" s="1">
        <v>2025</v>
      </c>
      <c r="D280" s="1">
        <v>2025</v>
      </c>
      <c r="E280" s="10">
        <f t="shared" si="59"/>
        <v>45703</v>
      </c>
      <c r="F280" s="1">
        <f t="shared" si="60"/>
        <v>2025.1232876712329</v>
      </c>
      <c r="G280" s="9">
        <f>('Trust Fund Data'!I31-'Trust Fund Data'!I30)/'Trust Fund Data'!I30</f>
        <v>-0.12562185239938412</v>
      </c>
    </row>
    <row r="281" spans="2:7" x14ac:dyDescent="0.25">
      <c r="B281" s="1" t="s">
        <v>2</v>
      </c>
      <c r="C281" s="1">
        <v>2025</v>
      </c>
      <c r="D281" s="1">
        <v>2025</v>
      </c>
      <c r="E281" s="10">
        <f t="shared" si="59"/>
        <v>45731</v>
      </c>
      <c r="F281" s="1">
        <f t="shared" si="60"/>
        <v>2025.2</v>
      </c>
      <c r="G281" s="9">
        <f>('Trust Fund Data'!J31-'Trust Fund Data'!J30)/'Trust Fund Data'!J30</f>
        <v>0.55556732487167537</v>
      </c>
    </row>
    <row r="282" spans="2:7" x14ac:dyDescent="0.25">
      <c r="B282" s="1" t="s">
        <v>3</v>
      </c>
      <c r="C282" s="1">
        <v>2025</v>
      </c>
      <c r="D282" s="1">
        <v>2025</v>
      </c>
      <c r="E282" s="10">
        <f t="shared" ref="E282:E285" si="61">DATEVALUE("15-"&amp;B282&amp; " " &amp; TEXT(D282,"0"))</f>
        <v>45762</v>
      </c>
      <c r="F282" s="1">
        <f t="shared" si="60"/>
        <v>2025.2849315068493</v>
      </c>
      <c r="G282" s="9">
        <f>('Trust Fund Data'!K31-'Trust Fund Data'!K30)/'Trust Fund Data'!K30</f>
        <v>0.14587913561048849</v>
      </c>
    </row>
    <row r="283" spans="2:7" x14ac:dyDescent="0.25">
      <c r="B283" s="1" t="s">
        <v>4</v>
      </c>
      <c r="C283" s="1">
        <v>2025</v>
      </c>
      <c r="D283" s="1">
        <v>2025</v>
      </c>
      <c r="E283" s="10">
        <f t="shared" si="61"/>
        <v>45792</v>
      </c>
      <c r="F283" s="1">
        <f t="shared" si="60"/>
        <v>2025.3671232876711</v>
      </c>
      <c r="G283" s="9">
        <f>('Trust Fund Data'!L31-'Trust Fund Data'!L30)/'Trust Fund Data'!L30</f>
        <v>5.4282950794503723E-2</v>
      </c>
    </row>
    <row r="284" spans="2:7" x14ac:dyDescent="0.25">
      <c r="B284" s="12" t="s">
        <v>5</v>
      </c>
      <c r="C284" s="12">
        <v>2025</v>
      </c>
      <c r="D284" s="12">
        <v>2025</v>
      </c>
      <c r="E284" s="13">
        <f t="shared" si="61"/>
        <v>45823</v>
      </c>
      <c r="F284" s="12">
        <f t="shared" si="60"/>
        <v>2025.4520547945206</v>
      </c>
      <c r="G284" s="14">
        <f>('Trust Fund Data'!M31-'Trust Fund Data'!M30)/'Trust Fund Data'!M30</f>
        <v>0.19664166403024344</v>
      </c>
    </row>
    <row r="285" spans="2:7" x14ac:dyDescent="0.25">
      <c r="B285" s="1" t="s">
        <v>6</v>
      </c>
      <c r="C285" s="1">
        <v>2026</v>
      </c>
      <c r="D285" s="1">
        <v>2025</v>
      </c>
      <c r="E285" s="10">
        <f t="shared" si="61"/>
        <v>45853</v>
      </c>
      <c r="F285" s="1">
        <f t="shared" si="60"/>
        <v>2025.5342465753424</v>
      </c>
      <c r="G285" s="9">
        <f>('Trust Fund Data'!B32-'Trust Fund Data'!B31)/'Trust Fund Data'!B31</f>
        <v>-4.0557564158191471E-2</v>
      </c>
    </row>
    <row r="286" spans="2:7" x14ac:dyDescent="0.25">
      <c r="B286" s="1" t="s">
        <v>7</v>
      </c>
      <c r="C286" s="1">
        <v>2026</v>
      </c>
      <c r="D286" s="1">
        <v>2025</v>
      </c>
      <c r="E286" s="10">
        <f>DATEVALUE("15-"&amp;B286&amp; " " &amp; TEXT(D286,"0"))</f>
        <v>45884</v>
      </c>
      <c r="F286" s="1">
        <f t="shared" si="60"/>
        <v>2025.6191780821919</v>
      </c>
      <c r="G286" s="9">
        <f>('Trust Fund Data'!C32-'Trust Fund Data'!C31)/'Trust Fund Data'!C31</f>
        <v>8.9752702055410832E-2</v>
      </c>
    </row>
    <row r="287" spans="2:7" x14ac:dyDescent="0.25">
      <c r="B287" s="1" t="s">
        <v>8</v>
      </c>
      <c r="C287" s="1">
        <v>2026</v>
      </c>
      <c r="D287" s="1">
        <v>2025</v>
      </c>
      <c r="E287" s="10">
        <f>DATEVALUE("15-"&amp;B287&amp; " " &amp; TEXT(D287,"0"))</f>
        <v>45915</v>
      </c>
      <c r="F287" s="1">
        <f t="shared" si="60"/>
        <v>2025.7041095890411</v>
      </c>
      <c r="G287" s="9">
        <f>('Trust Fund Data'!D32-'Trust Fund Data'!D31)/'Trust Fund Data'!D31</f>
        <v>6.9027978927115929E-2</v>
      </c>
    </row>
  </sheetData>
  <mergeCells count="3">
    <mergeCell ref="Q7:R7"/>
    <mergeCell ref="V2:W2"/>
    <mergeCell ref="I5:L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Trust Fund Data</vt:lpstr>
      <vt:lpstr>Graph Prep</vt:lpstr>
      <vt:lpstr>Chart1</vt:lpstr>
      <vt:lpstr>Chart2</vt:lpstr>
      <vt:lpstr>Chart3</vt:lpstr>
      <vt:lpstr>Chart4</vt:lpstr>
      <vt:lpstr>Chart5</vt:lpstr>
      <vt:lpstr>Chart6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2025-10-28T01:08:47Z</dcterms:modified>
</cp:coreProperties>
</file>